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OneDrive - Instituto Federal do Amazonas\IFAM\FISCALIZAÇÃO DE CONTRATOS\FISCALIZACAO REMANESCENTE REFEITORIO TABATINGA\PLANILHA DE MEDIÇÃO\MEDICAO 01\"/>
    </mc:Choice>
  </mc:AlternateContent>
  <xr:revisionPtr revIDLastSave="7" documentId="14_{223EB853-0D92-434F-9146-F0F32DDA097A}" xr6:coauthVersionLast="36" xr6:coauthVersionMax="36" xr10:uidLastSave="{9F10E030-31AC-478C-890E-44B337C63B48}"/>
  <bookViews>
    <workbookView xWindow="0" yWindow="0" windowWidth="28800" windowHeight="12336" tabRatio="792" xr2:uid="{00000000-000D-0000-FFFF-FFFF00000000}"/>
  </bookViews>
  <sheets>
    <sheet name="CHAPISCO OK" sheetId="26" r:id="rId1"/>
    <sheet name="EMBOÇO, REBOCO" sheetId="27" r:id="rId2"/>
    <sheet name="PINT, CER" sheetId="29" r:id="rId3"/>
    <sheet name="RESUMO" sheetId="23" r:id="rId4"/>
  </sheets>
  <definedNames>
    <definedName name="_xlnm.Print_Area" localSheetId="0">'CHAPISCO OK'!$A$1:$N$75</definedName>
    <definedName name="_xlnm.Print_Area" localSheetId="2">'PINT, CER'!$A$1:$M$130</definedName>
    <definedName name="_xlnm.Print_Area" localSheetId="3">RESUMO!$B$1:$F$30</definedName>
    <definedName name="_xlnm.Print_Titles" localSheetId="0">'CHAPISCO OK'!$1:$13</definedName>
    <definedName name="_xlnm.Print_Titles" localSheetId="1">'EMBOÇO, REBOCO'!$A:$O,'EMBOÇO, REBOCO'!$1:$14</definedName>
    <definedName name="_xlnm.Print_Titles" localSheetId="2">'PINT, CER'!$1:$14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4" i="26" l="1"/>
  <c r="F72" i="26"/>
  <c r="D115" i="29" l="1"/>
  <c r="C115" i="29"/>
  <c r="D109" i="29"/>
  <c r="D93" i="29"/>
  <c r="D77" i="29"/>
  <c r="F28" i="29"/>
  <c r="F24" i="27"/>
  <c r="G21" i="29"/>
  <c r="E21" i="29"/>
  <c r="D21" i="29"/>
  <c r="G17" i="29"/>
  <c r="G24" i="26"/>
  <c r="G17" i="27"/>
  <c r="D63" i="26" l="1"/>
  <c r="H47" i="26" l="1"/>
  <c r="F35" i="26"/>
  <c r="E25" i="26"/>
  <c r="H16" i="26"/>
  <c r="G19" i="26"/>
  <c r="F18" i="27" l="1"/>
  <c r="E18" i="29" l="1"/>
  <c r="G17" i="26"/>
  <c r="E17" i="26" l="1"/>
  <c r="C17" i="27"/>
  <c r="D65" i="27"/>
  <c r="H17" i="26" l="1"/>
  <c r="G44" i="26"/>
  <c r="F17" i="26"/>
  <c r="G18" i="27" l="1"/>
  <c r="D17" i="26"/>
  <c r="D24" i="26"/>
  <c r="L17" i="26" l="1"/>
  <c r="G60" i="26"/>
  <c r="D110" i="29" l="1"/>
  <c r="F101" i="29"/>
  <c r="F102" i="29" s="1"/>
  <c r="F98" i="29"/>
  <c r="F93" i="29"/>
  <c r="F85" i="29"/>
  <c r="D85" i="29"/>
  <c r="F77" i="29"/>
  <c r="F82" i="29"/>
  <c r="F69" i="29"/>
  <c r="D69" i="29"/>
  <c r="D61" i="29"/>
  <c r="C63" i="29"/>
  <c r="C66" i="29" s="1"/>
  <c r="G61" i="29"/>
  <c r="C61" i="29"/>
  <c r="D53" i="29"/>
  <c r="C53" i="29"/>
  <c r="F45" i="27"/>
  <c r="F46" i="27" s="1"/>
  <c r="E46" i="27"/>
  <c r="C46" i="27"/>
  <c r="D46" i="27"/>
  <c r="G46" i="27"/>
  <c r="H46" i="27"/>
  <c r="F49" i="29"/>
  <c r="F50" i="29" s="1"/>
  <c r="E49" i="29"/>
  <c r="E50" i="29" s="1"/>
  <c r="F41" i="29"/>
  <c r="F33" i="29"/>
  <c r="C33" i="29"/>
  <c r="E25" i="29"/>
  <c r="D25" i="29"/>
  <c r="H110" i="29"/>
  <c r="G110" i="29"/>
  <c r="F110" i="29"/>
  <c r="E110" i="29"/>
  <c r="C110" i="29"/>
  <c r="H102" i="29"/>
  <c r="G102" i="29"/>
  <c r="E102" i="29"/>
  <c r="D102" i="29"/>
  <c r="C102" i="29"/>
  <c r="H106" i="29"/>
  <c r="G106" i="29"/>
  <c r="F106" i="29"/>
  <c r="E106" i="29"/>
  <c r="D106" i="29"/>
  <c r="C106" i="29"/>
  <c r="H114" i="29"/>
  <c r="G114" i="29"/>
  <c r="F114" i="29"/>
  <c r="E114" i="29"/>
  <c r="D114" i="29"/>
  <c r="C114" i="29"/>
  <c r="H98" i="29"/>
  <c r="G98" i="29"/>
  <c r="E98" i="29"/>
  <c r="D98" i="29"/>
  <c r="C98" i="29"/>
  <c r="H90" i="29"/>
  <c r="G90" i="29"/>
  <c r="F90" i="29"/>
  <c r="E90" i="29"/>
  <c r="D90" i="29"/>
  <c r="C90" i="29"/>
  <c r="H82" i="29"/>
  <c r="G82" i="29"/>
  <c r="E82" i="29"/>
  <c r="D82" i="29"/>
  <c r="C82" i="29"/>
  <c r="H74" i="29"/>
  <c r="G74" i="29"/>
  <c r="F74" i="29"/>
  <c r="E74" i="29"/>
  <c r="D74" i="29"/>
  <c r="C74" i="29"/>
  <c r="H66" i="29"/>
  <c r="G66" i="29"/>
  <c r="F66" i="29"/>
  <c r="E66" i="29"/>
  <c r="D66" i="29"/>
  <c r="H58" i="29"/>
  <c r="G58" i="29"/>
  <c r="F58" i="29"/>
  <c r="E58" i="29"/>
  <c r="D58" i="29"/>
  <c r="C58" i="29"/>
  <c r="H50" i="29"/>
  <c r="G50" i="29"/>
  <c r="D50" i="29"/>
  <c r="C50" i="29"/>
  <c r="H46" i="29"/>
  <c r="G46" i="29"/>
  <c r="F46" i="29"/>
  <c r="E46" i="29"/>
  <c r="D46" i="29"/>
  <c r="C46" i="29"/>
  <c r="H38" i="29"/>
  <c r="G38" i="29"/>
  <c r="F38" i="29"/>
  <c r="E38" i="29"/>
  <c r="D38" i="29"/>
  <c r="C38" i="29"/>
  <c r="H30" i="29"/>
  <c r="G30" i="29"/>
  <c r="F30" i="29"/>
  <c r="E30" i="29"/>
  <c r="C30" i="29"/>
  <c r="D30" i="29"/>
  <c r="J102" i="29" l="1"/>
  <c r="I38" i="29"/>
  <c r="L110" i="29"/>
  <c r="L102" i="29"/>
  <c r="K102" i="29" s="1"/>
  <c r="I74" i="29"/>
  <c r="I50" i="29"/>
  <c r="I30" i="29"/>
  <c r="I46" i="29"/>
  <c r="I106" i="29"/>
  <c r="I82" i="29"/>
  <c r="J110" i="29"/>
  <c r="K110" i="29" s="1"/>
  <c r="I90" i="29"/>
  <c r="I58" i="29"/>
  <c r="I114" i="29"/>
  <c r="I98" i="29"/>
  <c r="I66" i="29"/>
  <c r="I46" i="27"/>
  <c r="J46" i="27"/>
  <c r="C21" i="29"/>
  <c r="F73" i="27" l="1"/>
  <c r="F74" i="27" s="1"/>
  <c r="H98" i="27"/>
  <c r="G98" i="27"/>
  <c r="E98" i="27"/>
  <c r="D98" i="27"/>
  <c r="C98" i="27"/>
  <c r="F97" i="27"/>
  <c r="F98" i="27" s="1"/>
  <c r="H90" i="27"/>
  <c r="G90" i="27"/>
  <c r="E90" i="27"/>
  <c r="C90" i="27"/>
  <c r="F89" i="27"/>
  <c r="F90" i="27" s="1"/>
  <c r="D90" i="27"/>
  <c r="H82" i="27"/>
  <c r="G82" i="27"/>
  <c r="E82" i="27"/>
  <c r="C82" i="27"/>
  <c r="F81" i="27"/>
  <c r="F82" i="27" s="1"/>
  <c r="D81" i="27"/>
  <c r="D82" i="27" s="1"/>
  <c r="H74" i="27"/>
  <c r="G74" i="27"/>
  <c r="E74" i="27"/>
  <c r="C74" i="27"/>
  <c r="D74" i="27"/>
  <c r="H66" i="27"/>
  <c r="G66" i="27"/>
  <c r="E66" i="27"/>
  <c r="C66" i="27"/>
  <c r="F65" i="27"/>
  <c r="F66" i="27" s="1"/>
  <c r="D66" i="27"/>
  <c r="H58" i="27"/>
  <c r="F58" i="27"/>
  <c r="E58" i="27"/>
  <c r="D58" i="27"/>
  <c r="G57" i="27"/>
  <c r="G58" i="27" s="1"/>
  <c r="C57" i="27"/>
  <c r="H50" i="27"/>
  <c r="G50" i="27"/>
  <c r="F50" i="27"/>
  <c r="E50" i="27"/>
  <c r="D49" i="27"/>
  <c r="D50" i="27" s="1"/>
  <c r="C49" i="27"/>
  <c r="C50" i="27" s="1"/>
  <c r="H42" i="27"/>
  <c r="G42" i="27"/>
  <c r="E42" i="27"/>
  <c r="D42" i="27"/>
  <c r="C42" i="27"/>
  <c r="F42" i="27"/>
  <c r="H34" i="27"/>
  <c r="G34" i="27"/>
  <c r="E34" i="27"/>
  <c r="D34" i="27"/>
  <c r="F34" i="27"/>
  <c r="C34" i="27"/>
  <c r="H26" i="27"/>
  <c r="G26" i="27"/>
  <c r="F26" i="27"/>
  <c r="C26" i="27"/>
  <c r="E26" i="27"/>
  <c r="D26" i="27"/>
  <c r="G106" i="27"/>
  <c r="F106" i="27"/>
  <c r="E106" i="27"/>
  <c r="D106" i="27"/>
  <c r="C103" i="27"/>
  <c r="C106" i="27" s="1"/>
  <c r="G102" i="27"/>
  <c r="E102" i="27"/>
  <c r="D102" i="27"/>
  <c r="C102" i="27"/>
  <c r="F102" i="27"/>
  <c r="G94" i="27"/>
  <c r="E94" i="27"/>
  <c r="C94" i="27"/>
  <c r="F94" i="27"/>
  <c r="D94" i="27"/>
  <c r="G86" i="27"/>
  <c r="F86" i="27"/>
  <c r="E86" i="27"/>
  <c r="D86" i="27"/>
  <c r="C86" i="27"/>
  <c r="G78" i="27"/>
  <c r="E78" i="27"/>
  <c r="C78" i="27"/>
  <c r="F78" i="27"/>
  <c r="D78" i="27"/>
  <c r="G70" i="27"/>
  <c r="F70" i="27"/>
  <c r="E70" i="27"/>
  <c r="C70" i="27"/>
  <c r="D70" i="27"/>
  <c r="F62" i="27"/>
  <c r="E62" i="27"/>
  <c r="D62" i="27"/>
  <c r="G62" i="27"/>
  <c r="C62" i="27"/>
  <c r="G54" i="27"/>
  <c r="F54" i="27"/>
  <c r="E54" i="27"/>
  <c r="D54" i="27"/>
  <c r="C54" i="27"/>
  <c r="G38" i="27"/>
  <c r="E38" i="27"/>
  <c r="D38" i="27"/>
  <c r="C38" i="27"/>
  <c r="F37" i="27"/>
  <c r="F38" i="27" s="1"/>
  <c r="G30" i="27"/>
  <c r="E30" i="27"/>
  <c r="D30" i="27"/>
  <c r="F29" i="27"/>
  <c r="F30" i="27" s="1"/>
  <c r="C29" i="27"/>
  <c r="C30" i="27" s="1"/>
  <c r="G22" i="27"/>
  <c r="F22" i="27"/>
  <c r="C22" i="27"/>
  <c r="E21" i="27"/>
  <c r="E22" i="27" s="1"/>
  <c r="D21" i="27"/>
  <c r="D22" i="27" s="1"/>
  <c r="H106" i="27"/>
  <c r="D62" i="26"/>
  <c r="D65" i="26" s="1"/>
  <c r="I65" i="26"/>
  <c r="H65" i="26"/>
  <c r="F65" i="26"/>
  <c r="E65" i="26"/>
  <c r="G65" i="26"/>
  <c r="G56" i="26"/>
  <c r="E52" i="26"/>
  <c r="G52" i="26"/>
  <c r="D40" i="26"/>
  <c r="C58" i="27" l="1"/>
  <c r="M58" i="27" s="1"/>
  <c r="I26" i="27"/>
  <c r="J42" i="27"/>
  <c r="J26" i="27"/>
  <c r="J106" i="27"/>
  <c r="M66" i="27"/>
  <c r="I42" i="27"/>
  <c r="K66" i="27"/>
  <c r="J34" i="27"/>
  <c r="I34" i="27"/>
  <c r="K98" i="27"/>
  <c r="M98" i="27"/>
  <c r="K90" i="27"/>
  <c r="M90" i="27"/>
  <c r="K82" i="27"/>
  <c r="M82" i="27"/>
  <c r="K74" i="27"/>
  <c r="M74" i="27"/>
  <c r="M50" i="27"/>
  <c r="K50" i="27"/>
  <c r="I106" i="27"/>
  <c r="J65" i="26"/>
  <c r="K58" i="27" l="1"/>
  <c r="L58" i="27" s="1"/>
  <c r="L66" i="27"/>
  <c r="L82" i="27"/>
  <c r="L50" i="27"/>
  <c r="L98" i="27"/>
  <c r="L74" i="27"/>
  <c r="L90" i="27"/>
  <c r="F94" i="29"/>
  <c r="D78" i="29"/>
  <c r="G62" i="29"/>
  <c r="D62" i="29"/>
  <c r="H40" i="26"/>
  <c r="H41" i="26" s="1"/>
  <c r="C54" i="29"/>
  <c r="D36" i="26"/>
  <c r="D37" i="26" s="1"/>
  <c r="E26" i="29"/>
  <c r="D26" i="29"/>
  <c r="F20" i="26"/>
  <c r="F21" i="26" s="1"/>
  <c r="E20" i="26"/>
  <c r="E21" i="26" s="1"/>
  <c r="H18" i="29"/>
  <c r="D18" i="29"/>
  <c r="C18" i="27"/>
  <c r="F34" i="29"/>
  <c r="I69" i="26"/>
  <c r="H69" i="26"/>
  <c r="G69" i="26"/>
  <c r="F69" i="26"/>
  <c r="E69" i="26"/>
  <c r="D69" i="26"/>
  <c r="I61" i="26"/>
  <c r="H61" i="26"/>
  <c r="F61" i="26"/>
  <c r="E61" i="26"/>
  <c r="D61" i="26"/>
  <c r="I57" i="26"/>
  <c r="H57" i="26"/>
  <c r="F57" i="26"/>
  <c r="D57" i="26"/>
  <c r="I53" i="26"/>
  <c r="H53" i="26"/>
  <c r="F53" i="26"/>
  <c r="D53" i="26"/>
  <c r="I49" i="26"/>
  <c r="H49" i="26"/>
  <c r="F49" i="26"/>
  <c r="D49" i="26"/>
  <c r="I45" i="26"/>
  <c r="H45" i="26"/>
  <c r="F45" i="26"/>
  <c r="D45" i="26"/>
  <c r="I41" i="26"/>
  <c r="G41" i="26"/>
  <c r="F41" i="26"/>
  <c r="I37" i="26"/>
  <c r="H37" i="26"/>
  <c r="G37" i="26"/>
  <c r="F37" i="26"/>
  <c r="I33" i="26"/>
  <c r="H33" i="26"/>
  <c r="E33" i="26"/>
  <c r="D33" i="26"/>
  <c r="I29" i="26"/>
  <c r="F29" i="26"/>
  <c r="E29" i="26"/>
  <c r="D29" i="26"/>
  <c r="I25" i="26"/>
  <c r="H25" i="26"/>
  <c r="F25" i="26"/>
  <c r="I21" i="26"/>
  <c r="H21" i="26"/>
  <c r="G21" i="26"/>
  <c r="D21" i="26"/>
  <c r="I17" i="26"/>
  <c r="K17" i="26" s="1"/>
  <c r="H110" i="27"/>
  <c r="G110" i="27"/>
  <c r="F110" i="27"/>
  <c r="E110" i="27"/>
  <c r="D110" i="27"/>
  <c r="C110" i="27"/>
  <c r="H102" i="27"/>
  <c r="H94" i="27"/>
  <c r="H86" i="27"/>
  <c r="H78" i="27"/>
  <c r="H70" i="27"/>
  <c r="H62" i="27"/>
  <c r="H54" i="27"/>
  <c r="H38" i="27"/>
  <c r="H30" i="27"/>
  <c r="H22" i="27"/>
  <c r="K22" i="27" s="1"/>
  <c r="E18" i="27"/>
  <c r="H18" i="27"/>
  <c r="H118" i="29"/>
  <c r="G118" i="29"/>
  <c r="E118" i="29"/>
  <c r="D118" i="29"/>
  <c r="C118" i="29"/>
  <c r="H94" i="29"/>
  <c r="G94" i="29"/>
  <c r="E94" i="29"/>
  <c r="C94" i="29"/>
  <c r="H86" i="29"/>
  <c r="G86" i="29"/>
  <c r="E86" i="29"/>
  <c r="D86" i="29"/>
  <c r="C86" i="29"/>
  <c r="H78" i="29"/>
  <c r="G78" i="29"/>
  <c r="E78" i="29"/>
  <c r="C78" i="29"/>
  <c r="H70" i="29"/>
  <c r="G70" i="29"/>
  <c r="E70" i="29"/>
  <c r="C70" i="29"/>
  <c r="H62" i="29"/>
  <c r="F62" i="29"/>
  <c r="E62" i="29"/>
  <c r="C62" i="29"/>
  <c r="H54" i="29"/>
  <c r="G54" i="29"/>
  <c r="F54" i="29"/>
  <c r="E54" i="29"/>
  <c r="H42" i="29"/>
  <c r="G42" i="29"/>
  <c r="E42" i="29"/>
  <c r="D42" i="29"/>
  <c r="C42" i="29"/>
  <c r="H34" i="29"/>
  <c r="G34" i="29"/>
  <c r="E34" i="29"/>
  <c r="D34" i="29"/>
  <c r="H26" i="29"/>
  <c r="G26" i="29"/>
  <c r="F26" i="29"/>
  <c r="C26" i="29"/>
  <c r="H22" i="29"/>
  <c r="F22" i="29"/>
  <c r="D22" i="29"/>
  <c r="F18" i="29"/>
  <c r="G18" i="29"/>
  <c r="C18" i="29"/>
  <c r="G22" i="29"/>
  <c r="E22" i="29"/>
  <c r="C22" i="29"/>
  <c r="M110" i="27" l="1"/>
  <c r="K110" i="27"/>
  <c r="K69" i="26"/>
  <c r="N18" i="27"/>
  <c r="L26" i="29"/>
  <c r="J26" i="29"/>
  <c r="M18" i="29"/>
  <c r="L62" i="29"/>
  <c r="J62" i="29"/>
  <c r="J21" i="26"/>
  <c r="M22" i="29"/>
  <c r="M119" i="29" s="1"/>
  <c r="I62" i="27"/>
  <c r="J62" i="27"/>
  <c r="J54" i="27"/>
  <c r="I54" i="27"/>
  <c r="J70" i="27"/>
  <c r="I70" i="27"/>
  <c r="J78" i="27"/>
  <c r="I78" i="27"/>
  <c r="I86" i="27"/>
  <c r="J86" i="27"/>
  <c r="I102" i="27"/>
  <c r="J102" i="27"/>
  <c r="I94" i="27"/>
  <c r="J94" i="27"/>
  <c r="M22" i="27"/>
  <c r="L110" i="27" l="1"/>
  <c r="K62" i="29"/>
  <c r="K26" i="29"/>
  <c r="L22" i="27"/>
  <c r="D94" i="29"/>
  <c r="F86" i="29"/>
  <c r="G57" i="26"/>
  <c r="G53" i="26"/>
  <c r="E53" i="26"/>
  <c r="J86" i="29" l="1"/>
  <c r="L86" i="29"/>
  <c r="J94" i="29"/>
  <c r="L94" i="29"/>
  <c r="J53" i="26"/>
  <c r="K94" i="29" l="1"/>
  <c r="K86" i="29"/>
  <c r="O110" i="27"/>
  <c r="N110" i="27" l="1"/>
  <c r="J69" i="26"/>
  <c r="F118" i="29" l="1"/>
  <c r="I118" i="29" s="1"/>
  <c r="I119" i="29" s="1"/>
  <c r="D124" i="29" s="1"/>
  <c r="F78" i="29"/>
  <c r="F70" i="29"/>
  <c r="D70" i="29"/>
  <c r="D54" i="29"/>
  <c r="F42" i="29"/>
  <c r="C34" i="29"/>
  <c r="L78" i="29" l="1"/>
  <c r="J78" i="29"/>
  <c r="L34" i="29"/>
  <c r="J34" i="29"/>
  <c r="L42" i="29"/>
  <c r="J42" i="29"/>
  <c r="J54" i="29"/>
  <c r="L54" i="29"/>
  <c r="L70" i="29"/>
  <c r="J70" i="29"/>
  <c r="D126" i="29"/>
  <c r="K42" i="29" l="1"/>
  <c r="K54" i="29"/>
  <c r="K78" i="29"/>
  <c r="K70" i="29"/>
  <c r="J119" i="29"/>
  <c r="D127" i="29" s="1"/>
  <c r="E24" i="23" s="1"/>
  <c r="K34" i="29"/>
  <c r="K119" i="29" s="1"/>
  <c r="D128" i="29" s="1"/>
  <c r="L119" i="29"/>
  <c r="D129" i="29" s="1"/>
  <c r="K30" i="27"/>
  <c r="M30" i="27"/>
  <c r="M38" i="27"/>
  <c r="K38" i="27"/>
  <c r="D122" i="29"/>
  <c r="D125" i="29"/>
  <c r="E26" i="23" s="1"/>
  <c r="D123" i="29"/>
  <c r="E27" i="23"/>
  <c r="O18" i="27"/>
  <c r="E25" i="23" l="1"/>
  <c r="L38" i="27"/>
  <c r="L30" i="27"/>
  <c r="I111" i="27"/>
  <c r="K111" i="27"/>
  <c r="J111" i="27"/>
  <c r="M111" i="27"/>
  <c r="D118" i="27" s="1"/>
  <c r="E21" i="23" s="1"/>
  <c r="O111" i="27"/>
  <c r="D120" i="27" s="1"/>
  <c r="E23" i="23" s="1"/>
  <c r="N111" i="27"/>
  <c r="D119" i="27" s="1"/>
  <c r="E22" i="23" s="1"/>
  <c r="E29" i="23"/>
  <c r="G61" i="26"/>
  <c r="G48" i="26"/>
  <c r="G49" i="26" s="1"/>
  <c r="G45" i="26"/>
  <c r="E44" i="26"/>
  <c r="E45" i="26" s="1"/>
  <c r="D41" i="26"/>
  <c r="E36" i="26"/>
  <c r="E37" i="26" s="1"/>
  <c r="F33" i="26"/>
  <c r="G32" i="26"/>
  <c r="G33" i="26" s="1"/>
  <c r="G28" i="26"/>
  <c r="G29" i="26" s="1"/>
  <c r="D25" i="26"/>
  <c r="G25" i="26"/>
  <c r="L111" i="27" l="1"/>
  <c r="D117" i="27" s="1"/>
  <c r="E20" i="23" s="1"/>
  <c r="J49" i="26"/>
  <c r="J61" i="26"/>
  <c r="J57" i="26"/>
  <c r="J45" i="26"/>
  <c r="K70" i="26" l="1"/>
  <c r="E73" i="26" s="1"/>
  <c r="E15" i="23" s="1"/>
  <c r="L70" i="26"/>
  <c r="E74" i="26" s="1"/>
  <c r="E16" i="23" s="1"/>
  <c r="E28" i="23"/>
  <c r="J29" i="26" l="1"/>
  <c r="J33" i="26"/>
  <c r="D114" i="27" l="1"/>
  <c r="D115" i="27" l="1"/>
  <c r="D116" i="27"/>
  <c r="J41" i="26"/>
  <c r="J25" i="26"/>
  <c r="J37" i="26"/>
  <c r="J70" i="26" l="1"/>
  <c r="E72" i="26" s="1"/>
  <c r="E14" i="23" s="1"/>
  <c r="E18" i="23"/>
  <c r="E17" i="23"/>
  <c r="E19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Adrivane Bezerra Pereira</author>
    <author>Adriano Souza Carvalho</author>
    <author>Raykelle Pinto da Silva</author>
  </authors>
  <commentList>
    <comment ref="D16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P01=(0,80x2,10)
 </t>
        </r>
      </text>
    </comment>
    <comment ref="E16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P01=(0,80x2,10)
P02=(1,00x2,10)
J01=(1,20x0,70)
2xJ03=(1,00x100)
J07=(2,80x0,70)
</t>
        </r>
      </text>
    </comment>
    <comment ref="F16" authorId="0" shapeId="0" xr:uid="{00000000-0006-0000-0000-000003000000}">
      <text>
        <r>
          <rPr>
            <sz val="9"/>
            <color indexed="81"/>
            <rFont val="Segoe UI"/>
            <family val="2"/>
          </rPr>
          <t>P01=(0,80x2,10)
 J01B=2X(1,20X0,70)</t>
        </r>
      </text>
    </comment>
    <comment ref="H16" authorId="0" shapeId="0" xr:uid="{00000000-0006-0000-0000-000004000000}">
      <text>
        <r>
          <rPr>
            <sz val="9"/>
            <color indexed="81"/>
            <rFont val="Segoe UI"/>
            <family val="2"/>
          </rPr>
          <t>3xP01 = (0,80 x 2,10)
1xP02 = (1,0X2,10)
1xJ01 = (1,20 x 0,70)
2 xJ01B = (1,20x0,70)
2xJ02 = (1,00 x 2,10)
J05 =(1,50 x 0,70)
J06 = (3,00 x 0,70) 
Vão pre higienização = (1,75 x 2,6)</t>
        </r>
      </text>
    </comment>
    <comment ref="G18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>VIGA (V8 = 20x50)</t>
        </r>
      </text>
    </comment>
    <comment ref="E20" authorId="1" shapeId="0" xr:uid="{00000000-0006-0000-0000-000006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F20" authorId="1" shapeId="0" xr:uid="{00000000-0006-0000-0000-000007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D24" authorId="1" shapeId="0" xr:uid="{00000000-0006-0000-0000-000008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E24" authorId="1" shapeId="0" xr:uid="{00000000-0006-0000-0000-000009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G24" authorId="1" shapeId="0" xr:uid="{00000000-0006-0000-0000-00000A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G28" authorId="1" shapeId="0" xr:uid="{00000000-0006-0000-0000-00000B000000}">
      <text>
        <r>
          <rPr>
            <b/>
            <sz val="9"/>
            <color indexed="81"/>
            <rFont val="Segoe UI"/>
            <family val="2"/>
          </rPr>
          <t>P01 = (0,80 x 2,10)
J02  = (1,00 x 2,10)</t>
        </r>
      </text>
    </comment>
    <comment ref="F32" authorId="1" shapeId="0" xr:uid="{00000000-0006-0000-0000-00000C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G32" authorId="1" shapeId="0" xr:uid="{00000000-0006-0000-0000-00000D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F34" authorId="1" shapeId="0" xr:uid="{00000000-0006-0000-0000-00000E000000}">
      <text>
        <r>
          <rPr>
            <b/>
            <sz val="9"/>
            <color indexed="81"/>
            <rFont val="Segoe UI"/>
            <family val="2"/>
          </rPr>
          <t>VIGA V3 (20x50)</t>
        </r>
      </text>
    </comment>
    <comment ref="D36" authorId="1" shapeId="0" xr:uid="{00000000-0006-0000-0000-00000F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E36" authorId="1" shapeId="0" xr:uid="{00000000-0006-0000-0000-000010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D40" authorId="1" shapeId="0" xr:uid="{00000000-0006-0000-0000-000011000000}">
      <text>
        <r>
          <rPr>
            <b/>
            <sz val="9"/>
            <color indexed="81"/>
            <rFont val="Segoe UI"/>
            <family val="2"/>
          </rPr>
          <t xml:space="preserve">J01 = (1,20 x 0,70)
</t>
        </r>
      </text>
    </comment>
    <comment ref="E40" authorId="0" shapeId="0" xr:uid="{00000000-0006-0000-0000-000012000000}">
      <text>
        <r>
          <rPr>
            <sz val="9"/>
            <color indexed="81"/>
            <rFont val="Segoe UI"/>
            <family val="2"/>
          </rPr>
          <t xml:space="preserve">P02=(1,00x2,10)
J01=(1,20x0,70)
J07=(2,80x0,70)
</t>
        </r>
      </text>
    </comment>
    <comment ref="H40" authorId="1" shapeId="0" xr:uid="{00000000-0006-0000-0000-000013000000}">
      <text>
        <r>
          <rPr>
            <b/>
            <sz val="9"/>
            <color indexed="81"/>
            <rFont val="Segoe UI"/>
            <family val="2"/>
          </rPr>
          <t>J06 = (3,00 x 0,70)
J01 = (1,20 x 0,70)</t>
        </r>
      </text>
    </comment>
    <comment ref="E44" authorId="1" shapeId="0" xr:uid="{00000000-0006-0000-0000-000014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G44" authorId="1" shapeId="0" xr:uid="{00000000-0006-0000-0000-000015000000}">
      <text>
        <r>
          <rPr>
            <b/>
            <sz val="9"/>
            <color indexed="81"/>
            <rFont val="Segoe UI"/>
            <family val="2"/>
          </rPr>
          <t>P01 = (0,80 x 2,10)
J02 = (1,00 x 2,10)</t>
        </r>
      </text>
    </comment>
    <comment ref="H46" authorId="1" shapeId="0" xr:uid="{00000000-0006-0000-0000-000016000000}">
      <text>
        <r>
          <rPr>
            <b/>
            <sz val="9"/>
            <color indexed="81"/>
            <rFont val="Segoe UI"/>
            <family val="2"/>
          </rPr>
          <t>VIGA (V4 = 20x50)</t>
        </r>
      </text>
    </comment>
    <comment ref="E48" authorId="0" shapeId="0" xr:uid="{00000000-0006-0000-0000-000017000000}">
      <text>
        <r>
          <rPr>
            <sz val="9"/>
            <color indexed="81"/>
            <rFont val="Segoe UI"/>
            <family val="2"/>
          </rPr>
          <t xml:space="preserve">J03=( 1,00 x 1,00)
P01=( 0,80 x 2,10)
</t>
        </r>
      </text>
    </comment>
    <comment ref="G48" authorId="1" shapeId="0" xr:uid="{00000000-0006-0000-0000-000018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E52" authorId="1" shapeId="0" xr:uid="{00000000-0006-0000-0000-000019000000}">
      <text>
        <r>
          <rPr>
            <b/>
            <sz val="9"/>
            <color indexed="81"/>
            <rFont val="Segoe UI"/>
            <family val="2"/>
          </rPr>
          <t xml:space="preserve">P01 = (0,80 x 2,10)
</t>
        </r>
      </text>
    </comment>
    <comment ref="G52" authorId="1" shapeId="0" xr:uid="{00000000-0006-0000-0000-00001A000000}">
      <text>
        <r>
          <rPr>
            <b/>
            <sz val="9"/>
            <color indexed="81"/>
            <rFont val="Segoe UI"/>
            <family val="2"/>
          </rPr>
          <t>P01 = (0,80 x 2,10)
J05 = (1,50 x 0,70)</t>
        </r>
      </text>
    </comment>
    <comment ref="E56" authorId="0" shapeId="0" xr:uid="{00000000-0006-0000-0000-00001B000000}">
      <text>
        <r>
          <rPr>
            <sz val="9"/>
            <color indexed="81"/>
            <rFont val="Segoe UI"/>
            <family val="2"/>
          </rPr>
          <t xml:space="preserve">J03 =(1,00x1,00)
</t>
        </r>
      </text>
    </comment>
    <comment ref="G56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P01= (0,80x2,10)</t>
        </r>
      </text>
    </comment>
    <comment ref="G60" authorId="1" shapeId="0" xr:uid="{00000000-0006-0000-0000-00001D000000}">
      <text>
        <r>
          <rPr>
            <b/>
            <sz val="9"/>
            <color indexed="81"/>
            <rFont val="Segoe UI"/>
            <family val="2"/>
          </rPr>
          <t>P01 = (0,80 x 2,10)
2xJ01B = (1,20 x 0,70)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Adrivane Bezerra Pereira</author>
    <author>Adriano Souza Carvalho</author>
    <author>Raykelle Pinto da Silva</author>
  </authors>
  <commentList>
    <comment ref="C17" authorId="0" shapeId="0" xr:uid="{00000000-0006-0000-0100-000001000000}">
      <text>
        <r>
          <rPr>
            <sz val="9"/>
            <color indexed="81"/>
            <rFont val="Segoe UI"/>
            <family val="2"/>
          </rPr>
          <t>P01=(0,80x 2,10)</t>
        </r>
      </text>
    </comment>
    <comment ref="E17" authorId="0" shapeId="0" xr:uid="{00000000-0006-0000-0100-000002000000}">
      <text>
        <r>
          <rPr>
            <sz val="9"/>
            <color indexed="81"/>
            <rFont val="Segoe UI"/>
            <family val="2"/>
          </rPr>
          <t>P01=(0,80x2,10)
 J01B=2X(1,20X0,70)</t>
        </r>
      </text>
    </comment>
    <comment ref="G17" authorId="0" shapeId="0" xr:uid="{00000000-0006-0000-0100-000003000000}">
      <text>
        <r>
          <rPr>
            <sz val="9"/>
            <color indexed="81"/>
            <rFont val="Segoe UI"/>
            <family val="2"/>
          </rPr>
          <t>3xP01 = (0,80 x 2,10)
1xP02 = (1,0X2,10)
1xJ01 = (1,20 x 0,70)
2 xJ01B = (1,20x0,70)
2xJ02 = (1,00 x 2,10)
J05 =(1,50 x 0,70)
J06 = (3,00 x 0,70) 
Vão pre higienização = (1,75 x 2,6)</t>
        </r>
      </text>
    </comment>
    <comment ref="D21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E21" authorId="1" shapeId="0" xr:uid="{00000000-0006-0000-0100-000005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F23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VIGA (V8 = 20x50)</t>
        </r>
      </text>
    </comment>
    <comment ref="C29" authorId="1" shapeId="0" xr:uid="{00000000-0006-0000-0100-000007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F29" authorId="1" shapeId="0" xr:uid="{00000000-0006-0000-0100-000008000000}">
      <text>
        <r>
          <rPr>
            <b/>
            <sz val="9"/>
            <color indexed="81"/>
            <rFont val="Segoe UI"/>
            <family val="2"/>
          </rPr>
          <t>J01B = (1,20 x 0,70)</t>
        </r>
      </text>
    </comment>
    <comment ref="F37" authorId="1" shapeId="0" xr:uid="{00000000-0006-0000-0100-000009000000}">
      <text>
        <r>
          <rPr>
            <b/>
            <sz val="9"/>
            <color indexed="81"/>
            <rFont val="Segoe UI"/>
            <family val="2"/>
          </rPr>
          <t>P01 = (0,80 x 2,10)
J02  = (1,00 x 2,10)</t>
        </r>
      </text>
    </comment>
    <comment ref="E45" authorId="1" shapeId="0" xr:uid="{00000000-0006-0000-0100-00000A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F45" authorId="1" shapeId="0" xr:uid="{00000000-0006-0000-0100-00000B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C49" authorId="1" shapeId="0" xr:uid="{00000000-0006-0000-0100-00000C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D49" authorId="1" shapeId="0" xr:uid="{00000000-0006-0000-0100-00000D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E51" authorId="1" shapeId="0" xr:uid="{00000000-0006-0000-0100-00000E000000}">
      <text>
        <r>
          <rPr>
            <b/>
            <sz val="9"/>
            <color indexed="81"/>
            <rFont val="Segoe UI"/>
            <family val="2"/>
          </rPr>
          <t>VIGA V3 (20x50)</t>
        </r>
      </text>
    </comment>
    <comment ref="C57" authorId="1" shapeId="0" xr:uid="{00000000-0006-0000-0100-00000F000000}">
      <text>
        <r>
          <rPr>
            <b/>
            <sz val="9"/>
            <color indexed="81"/>
            <rFont val="Segoe UI"/>
            <family val="2"/>
          </rPr>
          <t xml:space="preserve">J01 = (1,20 x 0,70)
</t>
        </r>
      </text>
    </comment>
    <comment ref="G57" authorId="1" shapeId="0" xr:uid="{00000000-0006-0000-0100-000010000000}">
      <text>
        <r>
          <rPr>
            <b/>
            <sz val="9"/>
            <color indexed="81"/>
            <rFont val="Segoe UI"/>
            <family val="2"/>
          </rPr>
          <t>J06 = (3,00 x 0,70)
J01 = (1,20 x 0,70)</t>
        </r>
      </text>
    </comment>
    <comment ref="D65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F65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P01 = (0,80 x 2,10)
J02 = (1,00 x 2,10)</t>
        </r>
      </text>
    </comment>
    <comment ref="F73" authorId="1" shapeId="0" xr:uid="{00000000-0006-0000-0100-000013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G75" authorId="1" shapeId="0" xr:uid="{00000000-0006-0000-0100-000014000000}">
      <text>
        <r>
          <rPr>
            <b/>
            <sz val="9"/>
            <color indexed="81"/>
            <rFont val="Segoe UI"/>
            <family val="2"/>
          </rPr>
          <t>VIGA (V4 = 20x50)</t>
        </r>
      </text>
    </comment>
    <comment ref="D81" authorId="1" shapeId="0" xr:uid="{00000000-0006-0000-0100-000015000000}">
      <text>
        <r>
          <rPr>
            <b/>
            <sz val="9"/>
            <color indexed="81"/>
            <rFont val="Segoe UI"/>
            <family val="2"/>
          </rPr>
          <t xml:space="preserve">P01 = (0,80 x 2,10)
</t>
        </r>
      </text>
    </comment>
    <comment ref="F81" authorId="1" shapeId="0" xr:uid="{00000000-0006-0000-0100-000016000000}">
      <text>
        <r>
          <rPr>
            <b/>
            <sz val="9"/>
            <color indexed="81"/>
            <rFont val="Segoe UI"/>
            <family val="2"/>
          </rPr>
          <t>P01 = (0,80 x 2,10)
J05 = (1,50 x 0,70)</t>
        </r>
      </text>
    </comment>
    <comment ref="F89" authorId="2" shapeId="0" xr:uid="{00000000-0006-0000-0100-000017000000}">
      <text>
        <r>
          <rPr>
            <b/>
            <sz val="9"/>
            <color indexed="81"/>
            <rFont val="Tahoma"/>
            <family val="2"/>
          </rPr>
          <t>P01= (0,80x2,10)</t>
        </r>
      </text>
    </comment>
    <comment ref="F97" authorId="1" shapeId="0" xr:uid="{00000000-0006-0000-0100-000018000000}">
      <text>
        <r>
          <rPr>
            <b/>
            <sz val="9"/>
            <color indexed="81"/>
            <rFont val="Segoe UI"/>
            <family val="2"/>
          </rPr>
          <t>P01 = (0,80 x 2,10)
2x J01B = (1,20 x 0,70)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Adriano Souza Carvalho</author>
    <author>Adrivane Bezerra Pereira</author>
    <author>Raykelle Pinto da Silva</author>
  </authors>
  <commentList>
    <comment ref="H1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 xml:space="preserve">AREA VÃOS DE RECOMPOSIÇÕES </t>
        </r>
      </text>
    </comment>
    <comment ref="C17" authorId="1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P01=(0,80x2,10)
 </t>
        </r>
      </text>
    </comment>
    <comment ref="E17" authorId="1" shapeId="0" xr:uid="{00000000-0006-0000-0200-000003000000}">
      <text>
        <r>
          <rPr>
            <sz val="9"/>
            <color indexed="81"/>
            <rFont val="Segoe UI"/>
            <family val="2"/>
          </rPr>
          <t>P01=(0,80x2,10)
 J01B=2X(1,20X0,70)</t>
        </r>
      </text>
    </comment>
    <comment ref="G17" authorId="1" shapeId="0" xr:uid="{00000000-0006-0000-0200-000004000000}">
      <text>
        <r>
          <rPr>
            <sz val="9"/>
            <color indexed="81"/>
            <rFont val="Segoe UI"/>
            <family val="2"/>
          </rPr>
          <t>3xP01 = (0,80 x 2,10)
1xP02 = (1,0X2,10)
1xJ01 = (1,20 x 0,70)
2 xJ01B = (1,20x0,70)
2xJ02 = (1,00 x 2,10)
J05 =(1,50 x 0,70)
J06 = (3,00 x 0,70) 
Vão pre higienização = (1,75 x 2,6)</t>
        </r>
      </text>
    </comment>
    <comment ref="H18" authorId="0" shapeId="0" xr:uid="{00000000-0006-0000-0200-000005000000}">
      <text>
        <r>
          <rPr>
            <b/>
            <sz val="9"/>
            <color indexed="81"/>
            <rFont val="Segoe UI"/>
            <family val="2"/>
          </rPr>
          <t>VÃOS DE RECOMPOSIÇÕES</t>
        </r>
      </text>
    </comment>
    <comment ref="C21" authorId="0" shapeId="0" xr:uid="{00000000-0006-0000-0200-000006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D21" authorId="0" shapeId="0" xr:uid="{00000000-0006-0000-0200-000007000000}">
      <text>
        <r>
          <rPr>
            <b/>
            <sz val="9"/>
            <color indexed="81"/>
            <rFont val="Segoe UI"/>
            <family val="2"/>
          </rPr>
          <t xml:space="preserve">P01 = (0,80 x 2,10) x 1
P02 = (1,00 x 2,10) x 1
J01= (1,20x0,70) x 1
J07 = (2,80 x 0,70) x 1
J03 = (1,00 x 1,00) x 2
</t>
        </r>
      </text>
    </comment>
    <comment ref="E21" authorId="0" shapeId="0" xr:uid="{00000000-0006-0000-0200-000008000000}">
      <text>
        <r>
          <rPr>
            <b/>
            <sz val="9"/>
            <color indexed="81"/>
            <rFont val="Segoe UI"/>
            <family val="2"/>
          </rPr>
          <t>P02 = (1 x 2,10) x 1
J01B = (1,00 x 1,10) x 2</t>
        </r>
      </text>
    </comment>
    <comment ref="G21" authorId="1" shapeId="0" xr:uid="{00000000-0006-0000-0200-000009000000}">
      <text>
        <r>
          <rPr>
            <sz val="9"/>
            <color indexed="81"/>
            <rFont val="Segoe UI"/>
            <family val="2"/>
          </rPr>
          <t>3xP01 = (0,80 x 2,10)
1xP02 = (1,0X2,10)
1xJ01 = (1,20 x 0,70)
2 xJ01B = (1,20x0,70)
2xJ02 = (1,00 x 2,10)
J05 =(1,50 x 0,70)
J06 = (3,00 x 0,70) 
Vão pre higienização = (1,75 x 2,6)</t>
        </r>
      </text>
    </comment>
    <comment ref="D25" authorId="0" shapeId="0" xr:uid="{00000000-0006-0000-0200-00000A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E25" authorId="0" shapeId="0" xr:uid="{00000000-0006-0000-0200-00000B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F27" authorId="0" shapeId="0" xr:uid="{00000000-0006-0000-0200-00000C000000}">
      <text>
        <r>
          <rPr>
            <b/>
            <sz val="9"/>
            <color indexed="81"/>
            <rFont val="Segoe UI"/>
            <family val="2"/>
          </rPr>
          <t>VIGA (V8 = 20x50)</t>
        </r>
      </text>
    </comment>
    <comment ref="C33" authorId="0" shapeId="0" xr:uid="{00000000-0006-0000-0200-00000D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F33" authorId="0" shapeId="0" xr:uid="{00000000-0006-0000-0200-00000E000000}">
      <text>
        <r>
          <rPr>
            <b/>
            <sz val="9"/>
            <color indexed="81"/>
            <rFont val="Segoe UI"/>
            <family val="2"/>
          </rPr>
          <t>J01 = (1,20 x 0,70)</t>
        </r>
      </text>
    </comment>
    <comment ref="F41" authorId="0" shapeId="0" xr:uid="{00000000-0006-0000-0200-00000F000000}">
      <text>
        <r>
          <rPr>
            <b/>
            <sz val="9"/>
            <color indexed="81"/>
            <rFont val="Segoe UI"/>
            <family val="2"/>
          </rPr>
          <t>P01 = (0,80 x 2,10)
J02  = (1,00 x 2,10)</t>
        </r>
      </text>
    </comment>
    <comment ref="E49" authorId="0" shapeId="0" xr:uid="{00000000-0006-0000-0200-000010000000}">
      <text>
        <r>
          <rPr>
            <b/>
            <sz val="9"/>
            <color indexed="81"/>
            <rFont val="Segoe UI"/>
            <family val="2"/>
          </rPr>
          <t>J01 = (1,20x 0,70)</t>
        </r>
      </text>
    </comment>
    <comment ref="F49" authorId="0" shapeId="0" xr:uid="{00000000-0006-0000-0200-000011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C53" authorId="0" shapeId="0" xr:uid="{00000000-0006-0000-0200-000012000000}">
      <text>
        <r>
          <rPr>
            <b/>
            <sz val="9"/>
            <color indexed="81"/>
            <rFont val="Segoe UI"/>
            <family val="2"/>
          </rPr>
          <t>P02 = (1,00 x 2,10)</t>
        </r>
      </text>
    </comment>
    <comment ref="D53" authorId="0" shapeId="0" xr:uid="{00000000-0006-0000-0200-000013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E55" authorId="0" shapeId="0" xr:uid="{00000000-0006-0000-0200-000014000000}">
      <text>
        <r>
          <rPr>
            <b/>
            <sz val="9"/>
            <color indexed="81"/>
            <rFont val="Segoe UI"/>
            <family val="2"/>
          </rPr>
          <t>VIGA V3 (20x50)</t>
        </r>
      </text>
    </comment>
    <comment ref="C61" authorId="0" shapeId="0" xr:uid="{00000000-0006-0000-0200-000015000000}">
      <text>
        <r>
          <rPr>
            <b/>
            <sz val="9"/>
            <color indexed="81"/>
            <rFont val="Segoe UI"/>
            <family val="2"/>
          </rPr>
          <t xml:space="preserve">J01 = (1,20 x 0,70)
</t>
        </r>
      </text>
    </comment>
    <comment ref="D61" authorId="0" shapeId="0" xr:uid="{00000000-0006-0000-0200-000016000000}">
      <text>
        <r>
          <rPr>
            <b/>
            <sz val="9"/>
            <color indexed="81"/>
            <rFont val="Segoe UI"/>
            <family val="2"/>
          </rPr>
          <t>P02 = (1,00x2,10) x1
J01 = (1,20x0,70) x1
J07 = (2,80x0,70) x1</t>
        </r>
      </text>
    </comment>
    <comment ref="G61" authorId="0" shapeId="0" xr:uid="{00000000-0006-0000-0200-000017000000}">
      <text>
        <r>
          <rPr>
            <b/>
            <sz val="9"/>
            <color indexed="81"/>
            <rFont val="Segoe UI"/>
            <family val="2"/>
          </rPr>
          <t>J06 = (3,00 x 0,70)
J01 = (1,20 x 0,70)</t>
        </r>
      </text>
    </comment>
    <comment ref="D69" authorId="0" shapeId="0" xr:uid="{00000000-0006-0000-0200-000018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F69" authorId="0" shapeId="0" xr:uid="{00000000-0006-0000-0200-000019000000}">
      <text>
        <r>
          <rPr>
            <b/>
            <sz val="9"/>
            <color indexed="81"/>
            <rFont val="Segoe UI"/>
            <family val="2"/>
          </rPr>
          <t>P01 = (0,80 x 2,10)
J02 = (1,00 x 2,10)</t>
        </r>
      </text>
    </comment>
    <comment ref="D77" authorId="1" shapeId="0" xr:uid="{00000000-0006-0000-0200-00001A000000}">
      <text>
        <r>
          <rPr>
            <sz val="9"/>
            <color indexed="81"/>
            <rFont val="Segoe UI"/>
            <family val="2"/>
          </rPr>
          <t xml:space="preserve">P01=(0,80x2,10)
J03=(1,00x1,00)
</t>
        </r>
      </text>
    </comment>
    <comment ref="F77" authorId="0" shapeId="0" xr:uid="{00000000-0006-0000-0200-00001B000000}">
      <text>
        <r>
          <rPr>
            <b/>
            <sz val="9"/>
            <color indexed="81"/>
            <rFont val="Segoe UI"/>
            <family val="2"/>
          </rPr>
          <t>P01 = (0,80 x 2,10)</t>
        </r>
      </text>
    </comment>
    <comment ref="G79" authorId="0" shapeId="0" xr:uid="{00000000-0006-0000-0200-00001C000000}">
      <text>
        <r>
          <rPr>
            <b/>
            <sz val="9"/>
            <color indexed="81"/>
            <rFont val="Segoe UI"/>
            <family val="2"/>
          </rPr>
          <t>VIGA (V4 = 20x50)</t>
        </r>
      </text>
    </comment>
    <comment ref="D85" authorId="0" shapeId="0" xr:uid="{00000000-0006-0000-0200-00001D000000}">
      <text>
        <r>
          <rPr>
            <b/>
            <sz val="9"/>
            <color indexed="81"/>
            <rFont val="Segoe UI"/>
            <family val="2"/>
          </rPr>
          <t xml:space="preserve">P01 = (0,80 x 2,10)
</t>
        </r>
      </text>
    </comment>
    <comment ref="F85" authorId="0" shapeId="0" xr:uid="{00000000-0006-0000-0200-00001E000000}">
      <text>
        <r>
          <rPr>
            <b/>
            <sz val="9"/>
            <color indexed="81"/>
            <rFont val="Segoe UI"/>
            <family val="2"/>
          </rPr>
          <t>P01 = (0,80 x 2,10)
J05 = (1,50 x 0,70)</t>
        </r>
      </text>
    </comment>
    <comment ref="D93" authorId="0" shapeId="0" xr:uid="{00000000-0006-0000-0200-00001F000000}">
      <text>
        <r>
          <rPr>
            <b/>
            <sz val="9"/>
            <color indexed="81"/>
            <rFont val="Segoe UI"/>
            <family val="2"/>
          </rPr>
          <t>J03 = (1,00x1,00) x1</t>
        </r>
      </text>
    </comment>
    <comment ref="F93" authorId="2" shapeId="0" xr:uid="{00000000-0006-0000-0200-000020000000}">
      <text>
        <r>
          <rPr>
            <b/>
            <sz val="9"/>
            <color indexed="81"/>
            <rFont val="Tahoma"/>
            <family val="2"/>
          </rPr>
          <t>P01= (0,8x2,10)</t>
        </r>
      </text>
    </comment>
    <comment ref="F101" authorId="0" shapeId="0" xr:uid="{00000000-0006-0000-0200-000021000000}">
      <text>
        <r>
          <rPr>
            <b/>
            <sz val="9"/>
            <color indexed="81"/>
            <rFont val="Segoe UI"/>
            <family val="2"/>
          </rPr>
          <t>P01 = (0,80 x 2,10)
2x J01B = (1,20 x 0,70)</t>
        </r>
      </text>
    </comment>
    <comment ref="D109" authorId="0" shapeId="0" xr:uid="{00000000-0006-0000-0200-000022000000}">
      <text>
        <r>
          <rPr>
            <b/>
            <sz val="9"/>
            <color indexed="81"/>
            <rFont val="Segoe UI"/>
            <family val="2"/>
          </rPr>
          <t>P01 = (1,0 x 2,10)
2x J01B = (1,20 x 0,70)</t>
        </r>
      </text>
    </comment>
  </commentList>
</comments>
</file>

<file path=xl/sharedStrings.xml><?xml version="1.0" encoding="utf-8"?>
<sst xmlns="http://schemas.openxmlformats.org/spreadsheetml/2006/main" count="471" uniqueCount="138">
  <si>
    <t>M2</t>
  </si>
  <si>
    <t>UND</t>
  </si>
  <si>
    <t>REVESTIMENTO</t>
  </si>
  <si>
    <t>TOTAL</t>
  </si>
  <si>
    <t>ALTURA</t>
  </si>
  <si>
    <t>REPÚBLICA FEDERATIVA DO BRASIL</t>
  </si>
  <si>
    <t>SELADOR</t>
  </si>
  <si>
    <t>TOTAL:</t>
  </si>
  <si>
    <t>PERIMETRO</t>
  </si>
  <si>
    <t>MASSA PVA CORRIDA</t>
  </si>
  <si>
    <t>TINTA ÁCRILICA</t>
  </si>
  <si>
    <t>CHAPISCO INTERNO</t>
  </si>
  <si>
    <t>EMBOÇO INTERNO - VÃOS MAIORES QUE 10M² PARA RECEBIMENTO DE CERÂMICA</t>
  </si>
  <si>
    <t>REBOCO INTERNO - VÃOS MENORES 10M²</t>
  </si>
  <si>
    <t>REBOCO INTERNO - VÃOS MAIORES 10M²</t>
  </si>
  <si>
    <t>INTERNO</t>
  </si>
  <si>
    <t>AMBIENTE</t>
  </si>
  <si>
    <t>C</t>
  </si>
  <si>
    <t>E</t>
  </si>
  <si>
    <t>A</t>
  </si>
  <si>
    <t>B</t>
  </si>
  <si>
    <t>D</t>
  </si>
  <si>
    <t>F</t>
  </si>
  <si>
    <t>DESCONTO</t>
  </si>
  <si>
    <t>VÃOS</t>
  </si>
  <si>
    <t>EXTERNO S/ VÃO</t>
  </si>
  <si>
    <t>EXTERNO C/ VÃO</t>
  </si>
  <si>
    <t>RESUMO</t>
  </si>
  <si>
    <t>CHAPISCO</t>
  </si>
  <si>
    <t>RESUMO CHAPISCO</t>
  </si>
  <si>
    <t>RESUMO REBOCO / EMBOÇO</t>
  </si>
  <si>
    <t>SELADOR ACRÍLICO</t>
  </si>
  <si>
    <r>
      <t xml:space="preserve">EMBOÇO EXTERNO - </t>
    </r>
    <r>
      <rPr>
        <b/>
        <u/>
        <sz val="10"/>
        <rFont val="Arial"/>
        <family val="2"/>
      </rPr>
      <t>COM</t>
    </r>
    <r>
      <rPr>
        <sz val="10"/>
        <rFont val="Arial"/>
        <family val="2"/>
      </rPr>
      <t xml:space="preserve"> PRESENÇA DE VÃOS</t>
    </r>
  </si>
  <si>
    <r>
      <t xml:space="preserve">CHAPISCO EXTERNO </t>
    </r>
    <r>
      <rPr>
        <b/>
        <u/>
        <sz val="10"/>
        <rFont val="Arial"/>
        <family val="2"/>
      </rPr>
      <t>SEM</t>
    </r>
    <r>
      <rPr>
        <sz val="10"/>
        <rFont val="Arial"/>
        <family val="2"/>
      </rPr>
      <t xml:space="preserve"> PRESENÇA DE VÃOS</t>
    </r>
  </si>
  <si>
    <r>
      <t>CHAPISCO EXTERNO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COM</t>
    </r>
    <r>
      <rPr>
        <sz val="10"/>
        <rFont val="Arial"/>
        <family val="2"/>
      </rPr>
      <t xml:space="preserve"> PRESENÇA DE VÃOS</t>
    </r>
  </si>
  <si>
    <t>MASSA CORRIDA PVA - INTERNO</t>
  </si>
  <si>
    <t>MASSA CORRIDA ACRÍLICA - EXTERNO</t>
  </si>
  <si>
    <t>RESUMO PINTURA</t>
  </si>
  <si>
    <r>
      <t>TINTA ACRÍLICA EXTERNA</t>
    </r>
    <r>
      <rPr>
        <b/>
        <u/>
        <sz val="10"/>
        <rFont val="Arial"/>
        <family val="2"/>
      </rPr>
      <t/>
    </r>
  </si>
  <si>
    <t xml:space="preserve">TINTA ACRÌLICA INTERNA - </t>
  </si>
  <si>
    <t>PINTURA</t>
  </si>
  <si>
    <r>
      <t xml:space="preserve">EMBOÇO EXTERNO - </t>
    </r>
    <r>
      <rPr>
        <b/>
        <i/>
        <sz val="10"/>
        <rFont val="Arial"/>
        <family val="2"/>
      </rPr>
      <t>SE</t>
    </r>
    <r>
      <rPr>
        <b/>
        <u/>
        <sz val="10"/>
        <rFont val="Arial"/>
        <family val="2"/>
      </rPr>
      <t>M</t>
    </r>
    <r>
      <rPr>
        <sz val="10"/>
        <rFont val="Arial"/>
        <family val="2"/>
      </rPr>
      <t xml:space="preserve"> PRESENÇA DE VÃOS</t>
    </r>
  </si>
  <si>
    <t>PRÉ - HIGIENIZAÇÃO</t>
  </si>
  <si>
    <t>SANIT./VEST.</t>
  </si>
  <si>
    <t>DML</t>
  </si>
  <si>
    <t>DESPENSA</t>
  </si>
  <si>
    <t>HALL</t>
  </si>
  <si>
    <t>COCÇÃO</t>
  </si>
  <si>
    <t>LIXO</t>
  </si>
  <si>
    <t>WC MASC.</t>
  </si>
  <si>
    <t>HIGIENIZAÇÃO DE UTENSÍLIOS</t>
  </si>
  <si>
    <t>FACHADA</t>
  </si>
  <si>
    <t>PINTURA INTERNA</t>
  </si>
  <si>
    <t>PINTURA EXTERNA</t>
  </si>
  <si>
    <t>CHAPISCO EXTERNO S/ VÃO</t>
  </si>
  <si>
    <t>CHAPISCO EXTERNO C/ VÃO</t>
  </si>
  <si>
    <t>EMBOÇO EXTERNO S/ VÃO</t>
  </si>
  <si>
    <t>EMBOÇO EXTERNO C/ VÃO</t>
  </si>
  <si>
    <t>MASSA ÁCRILICA</t>
  </si>
  <si>
    <t>RECOMPOSIÇÃO VÃOS DAS ESQUADRIAS RETIRADAS</t>
  </si>
  <si>
    <t>LANCHONETE (DISTRIBUIÇÃO)</t>
  </si>
  <si>
    <t>LANCHONETE (CANTINA)</t>
  </si>
  <si>
    <t>FACHADA (levantamento de massa acrilica)</t>
  </si>
  <si>
    <t>FACHADA (levantamento de pintura)</t>
  </si>
  <si>
    <t>EMBOÇO INTERNO - VÃOS MENORES QUE 5M² PARA RECEBIMENTO DE CERÂMICA</t>
  </si>
  <si>
    <t>M3</t>
  </si>
  <si>
    <t>EMBOÇO INTERNO - VÃOS ENTRE 5 E 10M² PARA RECEBIMENTO DE CERÂMICA</t>
  </si>
  <si>
    <t>ANEXO 01</t>
  </si>
  <si>
    <t>ANEXO 1</t>
  </si>
  <si>
    <t>VIGA (V9 = 20x50)</t>
  </si>
  <si>
    <t>PRÉ - HIGIENIZAÇÃO (CERÂMICA)</t>
  </si>
  <si>
    <t>VÃO &lt; 5M²</t>
  </si>
  <si>
    <t xml:space="preserve">&gt;5M² &gt;10M² </t>
  </si>
  <si>
    <t>VÃO &gt; 10M²</t>
  </si>
  <si>
    <t>SEM VÃO</t>
  </si>
  <si>
    <t>COM VÃO</t>
  </si>
  <si>
    <t>REBOCO INTERNO P/ PINT</t>
  </si>
  <si>
    <t>VÃO &lt; 10M²</t>
  </si>
  <si>
    <t>REBOCO EXTERNO</t>
  </si>
  <si>
    <t>REBOCO P/ RECEB. DE CERÂMICA INT.</t>
  </si>
  <si>
    <t>PRÉ - HIGIENIZAÇÃO (PINTURA)</t>
  </si>
  <si>
    <t>SANIT./VEST. (CERÂMICA)</t>
  </si>
  <si>
    <t>DML (CERÂMICA)</t>
  </si>
  <si>
    <t>HALL (CERÂMICA)</t>
  </si>
  <si>
    <t>COCÇÃO (CERÂMICA)</t>
  </si>
  <si>
    <t>LIXO (CERÂMICA)</t>
  </si>
  <si>
    <t>HIGIENIZAÇÃO DE UTENSÍLIOS (CERÂMICA)</t>
  </si>
  <si>
    <t>LANCHONETE (CANTINA) - (CERÂMICA)</t>
  </si>
  <si>
    <t>LANCHONETE (DISTRIBUIÇÃO) - (CERÂMICA)</t>
  </si>
  <si>
    <t>WC MASC. (CERÂMICA)</t>
  </si>
  <si>
    <t>WC MASC. (PINTURA)</t>
  </si>
  <si>
    <t>LANCHONETE (DISTRIBUIÇÃO) - (PINTURA)</t>
  </si>
  <si>
    <t>LANCHONETE (CANTINA) - (PINTURA)</t>
  </si>
  <si>
    <t>HIGIENIZAÇÃO DE UTENSÍLIOS (PINTURA)</t>
  </si>
  <si>
    <t>LIXO (PINTURA)</t>
  </si>
  <si>
    <t>COCÇÃO (PINTURA)</t>
  </si>
  <si>
    <t>HALL (PINTURA)</t>
  </si>
  <si>
    <t>DESPENSA (PINTURA)</t>
  </si>
  <si>
    <t>DML (PINTURA)</t>
  </si>
  <si>
    <t>SANIT./VEST. (PINTURA)</t>
  </si>
  <si>
    <t>APLICAÇÃO DE CERÂMICA</t>
  </si>
  <si>
    <t>ÁREA &gt; 10M²</t>
  </si>
  <si>
    <t>ÁREA &lt; 5M²</t>
  </si>
  <si>
    <t>&gt;5M² &lt;10M²</t>
  </si>
  <si>
    <t>WC FEM. (CERÂMICA)</t>
  </si>
  <si>
    <t>WC FEM. (PINTURA)</t>
  </si>
  <si>
    <t>LANCHONETE CANTINA - (PINTURA)</t>
  </si>
  <si>
    <t>LANCHONETE DISTRIBUIÇÃO - (CERÂMICA)</t>
  </si>
  <si>
    <t>LANCHONETE DISTRIBUIÇÃO - (PINTURA)</t>
  </si>
  <si>
    <t>LANCHONETE CANTINA - (CERÂMICA)</t>
  </si>
  <si>
    <r>
      <t xml:space="preserve">CERÂMICA - ÁREA </t>
    </r>
    <r>
      <rPr>
        <b/>
        <u/>
        <sz val="10"/>
        <rFont val="Arial"/>
        <family val="2"/>
      </rPr>
      <t>MENOR</t>
    </r>
    <r>
      <rPr>
        <sz val="10"/>
        <rFont val="Arial"/>
        <family val="2"/>
      </rPr>
      <t xml:space="preserve"> QUE 5M²</t>
    </r>
  </si>
  <si>
    <r>
      <t xml:space="preserve">CERÂMICA - ÁREA </t>
    </r>
    <r>
      <rPr>
        <b/>
        <u/>
        <sz val="10"/>
        <rFont val="Arial"/>
        <family val="2"/>
      </rPr>
      <t>ENTRE</t>
    </r>
    <r>
      <rPr>
        <sz val="10"/>
        <rFont val="Arial"/>
        <family val="2"/>
      </rPr>
      <t xml:space="preserve"> 5 E 10M²</t>
    </r>
  </si>
  <si>
    <r>
      <t xml:space="preserve">CERÂMICA - ÁREA </t>
    </r>
    <r>
      <rPr>
        <b/>
        <u/>
        <sz val="10"/>
        <rFont val="Arial"/>
        <family val="2"/>
      </rPr>
      <t>MAIOR</t>
    </r>
    <r>
      <rPr>
        <sz val="10"/>
        <rFont val="Arial"/>
        <family val="2"/>
      </rPr>
      <t xml:space="preserve"> QUE 10M²</t>
    </r>
  </si>
  <si>
    <r>
      <t xml:space="preserve">EMBOÇO INTERNO - VÃOS </t>
    </r>
    <r>
      <rPr>
        <b/>
        <u/>
        <sz val="10"/>
        <rFont val="Arial"/>
        <family val="2"/>
      </rPr>
      <t>MENORES</t>
    </r>
    <r>
      <rPr>
        <sz val="10"/>
        <rFont val="Arial"/>
        <family val="2"/>
      </rPr>
      <t xml:space="preserve"> QUE 5M² PARA RECEBIMENTO DE CERÂMICA</t>
    </r>
  </si>
  <si>
    <r>
      <t xml:space="preserve">EMBOÇO INTERNO - VÃOS </t>
    </r>
    <r>
      <rPr>
        <b/>
        <u/>
        <sz val="10"/>
        <rFont val="Arial"/>
        <family val="2"/>
      </rPr>
      <t>ENTRE</t>
    </r>
    <r>
      <rPr>
        <sz val="10"/>
        <rFont val="Arial"/>
        <family val="2"/>
      </rPr>
      <t xml:space="preserve"> 5 E 10 M² PARA RECEBIMENTO DE CERÂMICA</t>
    </r>
  </si>
  <si>
    <r>
      <t xml:space="preserve">EMBOÇO INTERNO - VÃOS </t>
    </r>
    <r>
      <rPr>
        <b/>
        <u/>
        <sz val="10"/>
        <rFont val="Arial"/>
        <family val="2"/>
      </rPr>
      <t>MAIORES</t>
    </r>
    <r>
      <rPr>
        <sz val="10"/>
        <rFont val="Arial"/>
        <family val="2"/>
      </rPr>
      <t xml:space="preserve"> QUE 10M² PARA RECEBIMENTO DE CERÂMICA</t>
    </r>
  </si>
  <si>
    <t>REBOCO INTERNO - VÃOS MAIORES QUE 10M²</t>
  </si>
  <si>
    <t>REBOCO INTERNO - VÃOS MENORES QUE 10M²</t>
  </si>
  <si>
    <t>OBSERVAÇÕES</t>
  </si>
  <si>
    <t>Inclui desconto de esquadria Fachada A</t>
  </si>
  <si>
    <t>INSTITUTO FEDERAL DE EDUCAÇÃO, CIÊNCIA E TECNOLOGIA DO AMAZONAS - IFAM</t>
  </si>
  <si>
    <t>SECRETARIA DE EDUCAÇÃO MÉDIA  E TECNOLÓGICA - SEMTEC</t>
  </si>
  <si>
    <t>MINISTÉRIO DA EDUCAÇÃO - MEC</t>
  </si>
  <si>
    <r>
      <t xml:space="preserve">Endereço: </t>
    </r>
    <r>
      <rPr>
        <sz val="9"/>
        <color indexed="8"/>
        <rFont val="Arial"/>
        <family val="2"/>
      </rPr>
      <t xml:space="preserve">Avenida Santos Dumont, S/Nº. Bairro: Expansão Município: Tabatinga/AM – CEP: 69.640-000 </t>
    </r>
  </si>
  <si>
    <r>
      <rPr>
        <b/>
        <i/>
        <sz val="10"/>
        <color indexed="8"/>
        <rFont val="Arial"/>
        <family val="2"/>
      </rPr>
      <t xml:space="preserve">Endereço: </t>
    </r>
    <r>
      <rPr>
        <sz val="10"/>
        <color indexed="8"/>
        <rFont val="Arial"/>
        <family val="2"/>
      </rPr>
      <t xml:space="preserve">Avenida Santos Dumont, S/Nº. Bairro: Expansão Município: Tabatinga/AM – CEP: 69.640-000 </t>
    </r>
  </si>
  <si>
    <t>AREA TOTAL</t>
  </si>
  <si>
    <t>QUANTIDADE</t>
  </si>
  <si>
    <t>CERÂMICA PAREDE MENOR QUE 5 M²</t>
  </si>
  <si>
    <t>CERÂMICA PAREDE MAIOR QUE 5 M²</t>
  </si>
  <si>
    <t>SECRETARIA DA EDUCAÇÃO M[EDIA E TECNOLÓGICA - SEMTEC</t>
  </si>
  <si>
    <t>INSTITUTO DE EDUCAÇÃO CIENCIA E TECNOLOGIA DO AMAZONAS - IFAM</t>
  </si>
  <si>
    <t>DIRETORIA DE INFRAESTRUTURA - DINFRA</t>
  </si>
  <si>
    <t>PRO-REITORIA DE ADMINISTRAÇÃO - PROAD</t>
  </si>
  <si>
    <r>
      <t xml:space="preserve">Obra: Conclusão da </t>
    </r>
    <r>
      <rPr>
        <i/>
        <sz val="10"/>
        <color indexed="8"/>
        <rFont val="Arial"/>
        <family val="2"/>
      </rPr>
      <t>Reforma e Ampliação do Refeitório do Campus Tabatinga</t>
    </r>
  </si>
  <si>
    <r>
      <t xml:space="preserve">Objeto: Conclusão da </t>
    </r>
    <r>
      <rPr>
        <i/>
        <sz val="9"/>
        <color indexed="8"/>
        <rFont val="Arial"/>
        <family val="2"/>
      </rPr>
      <t>Reforma e Ampliação do Refeitório do Campus Tabatinga</t>
    </r>
  </si>
  <si>
    <t xml:space="preserve"> PRÓ-REITORIA DE ADMINISTRAÇÃO - PROAD</t>
  </si>
  <si>
    <t>MED01</t>
  </si>
  <si>
    <t>MED01-PILARES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</si>
</sst>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Helv"/>
      <charset val="204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Segoe UI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1"/>
      <color theme="1"/>
      <name val="Verdana"/>
      <family val="2"/>
    </font>
    <font>
      <b/>
      <sz val="7"/>
      <color theme="1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b/>
      <i/>
      <sz val="12"/>
      <color indexed="8"/>
      <name val="Arial"/>
      <family val="2"/>
    </font>
    <font>
      <i/>
      <sz val="10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81"/>
      <name val="Segoe UI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8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43" fontId="9" fillId="2" borderId="20" xfId="0" applyNumberFormat="1" applyFont="1" applyFill="1" applyBorder="1" applyAlignment="1">
      <alignment horizontal="right" vertical="center"/>
    </xf>
    <xf numFmtId="43" fontId="9" fillId="4" borderId="20" xfId="0" applyNumberFormat="1" applyFont="1" applyFill="1" applyBorder="1" applyAlignment="1">
      <alignment horizontal="right" vertical="center"/>
    </xf>
    <xf numFmtId="43" fontId="9" fillId="4" borderId="21" xfId="0" applyNumberFormat="1" applyFont="1" applyFill="1" applyBorder="1" applyAlignment="1">
      <alignment horizontal="right" vertical="center"/>
    </xf>
    <xf numFmtId="43" fontId="9" fillId="5" borderId="1" xfId="2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43" fontId="3" fillId="2" borderId="40" xfId="2" applyFont="1" applyFill="1" applyBorder="1" applyAlignment="1">
      <alignment horizontal="center" vertical="center" wrapText="1"/>
    </xf>
    <xf numFmtId="43" fontId="3" fillId="2" borderId="50" xfId="2" applyFont="1" applyFill="1" applyBorder="1" applyAlignment="1">
      <alignment horizontal="center" vertical="center" wrapText="1"/>
    </xf>
    <xf numFmtId="43" fontId="3" fillId="2" borderId="51" xfId="2" applyFont="1" applyFill="1" applyBorder="1" applyAlignment="1">
      <alignment horizontal="center" vertical="center" wrapText="1"/>
    </xf>
    <xf numFmtId="43" fontId="7" fillId="2" borderId="40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0" fillId="0" borderId="0" xfId="0" applyNumberFormat="1"/>
    <xf numFmtId="0" fontId="0" fillId="2" borderId="3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3" fillId="2" borderId="30" xfId="2" applyFont="1" applyFill="1" applyBorder="1" applyAlignment="1">
      <alignment horizontal="center" vertical="center" wrapText="1"/>
    </xf>
    <xf numFmtId="43" fontId="7" fillId="2" borderId="17" xfId="2" applyFont="1" applyFill="1" applyBorder="1" applyAlignment="1">
      <alignment horizontal="center" vertical="center" wrapText="1"/>
    </xf>
    <xf numFmtId="43" fontId="3" fillId="2" borderId="38" xfId="2" applyFont="1" applyFill="1" applyBorder="1" applyAlignment="1">
      <alignment horizontal="center" vertical="center" wrapText="1"/>
    </xf>
    <xf numFmtId="43" fontId="3" fillId="2" borderId="17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/>
    </xf>
    <xf numFmtId="43" fontId="9" fillId="0" borderId="56" xfId="0" applyNumberFormat="1" applyFont="1" applyBorder="1" applyAlignment="1">
      <alignment vertical="center"/>
    </xf>
    <xf numFmtId="43" fontId="9" fillId="2" borderId="56" xfId="0" applyNumberFormat="1" applyFont="1" applyFill="1" applyBorder="1" applyAlignment="1">
      <alignment vertical="center" wrapText="1"/>
    </xf>
    <xf numFmtId="43" fontId="9" fillId="2" borderId="56" xfId="0" applyNumberFormat="1" applyFont="1" applyFill="1" applyBorder="1" applyAlignment="1">
      <alignment vertical="center"/>
    </xf>
    <xf numFmtId="43" fontId="9" fillId="2" borderId="57" xfId="0" applyNumberFormat="1" applyFont="1" applyFill="1" applyBorder="1" applyAlignment="1">
      <alignment vertical="center"/>
    </xf>
    <xf numFmtId="43" fontId="9" fillId="2" borderId="18" xfId="0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17" fillId="0" borderId="3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0" borderId="10" xfId="0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/>
    <xf numFmtId="0" fontId="20" fillId="7" borderId="0" xfId="0" applyFont="1" applyFill="1" applyBorder="1"/>
    <xf numFmtId="0" fontId="20" fillId="0" borderId="0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vertical="center"/>
    </xf>
    <xf numFmtId="2" fontId="24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/>
    <xf numFmtId="0" fontId="23" fillId="0" borderId="0" xfId="0" applyFont="1" applyBorder="1"/>
    <xf numFmtId="0" fontId="9" fillId="5" borderId="26" xfId="0" applyFont="1" applyFill="1" applyBorder="1" applyAlignment="1">
      <alignment horizontal="center" vertical="center" wrapText="1"/>
    </xf>
    <xf numFmtId="43" fontId="9" fillId="2" borderId="37" xfId="0" applyNumberFormat="1" applyFont="1" applyFill="1" applyBorder="1" applyAlignment="1">
      <alignment vertical="center"/>
    </xf>
    <xf numFmtId="2" fontId="24" fillId="0" borderId="0" xfId="0" applyNumberFormat="1" applyFont="1" applyFill="1" applyBorder="1" applyAlignment="1">
      <alignment horizontal="left" vertical="center" wrapText="1"/>
    </xf>
    <xf numFmtId="43" fontId="9" fillId="2" borderId="31" xfId="0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3" fillId="0" borderId="0" xfId="5"/>
    <xf numFmtId="0" fontId="3" fillId="0" borderId="0" xfId="5" applyAlignment="1">
      <alignment horizontal="center" vertical="center"/>
    </xf>
    <xf numFmtId="0" fontId="3" fillId="2" borderId="0" xfId="5" applyFill="1"/>
    <xf numFmtId="0" fontId="9" fillId="5" borderId="54" xfId="5" applyFont="1" applyFill="1" applyBorder="1" applyAlignment="1">
      <alignment horizontal="center" vertical="center"/>
    </xf>
    <xf numFmtId="0" fontId="9" fillId="2" borderId="33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43" fontId="9" fillId="2" borderId="0" xfId="5" applyNumberFormat="1" applyFont="1" applyFill="1" applyBorder="1" applyAlignment="1">
      <alignment vertical="center"/>
    </xf>
    <xf numFmtId="43" fontId="9" fillId="0" borderId="31" xfId="5" applyNumberFormat="1" applyFont="1" applyBorder="1" applyAlignment="1">
      <alignment vertical="center"/>
    </xf>
    <xf numFmtId="0" fontId="3" fillId="2" borderId="33" xfId="5" applyFont="1" applyFill="1" applyBorder="1" applyAlignment="1">
      <alignment vertical="center"/>
    </xf>
    <xf numFmtId="0" fontId="3" fillId="2" borderId="0" xfId="5" applyFont="1" applyFill="1" applyBorder="1" applyAlignment="1">
      <alignment vertical="center"/>
    </xf>
    <xf numFmtId="43" fontId="9" fillId="2" borderId="18" xfId="5" applyNumberFormat="1" applyFont="1" applyFill="1" applyBorder="1" applyAlignment="1">
      <alignment vertical="center"/>
    </xf>
    <xf numFmtId="0" fontId="3" fillId="2" borderId="0" xfId="5" applyFont="1" applyFill="1" applyBorder="1" applyAlignment="1">
      <alignment horizontal="left" vertical="center"/>
    </xf>
    <xf numFmtId="43" fontId="9" fillId="2" borderId="37" xfId="5" applyNumberFormat="1" applyFont="1" applyFill="1" applyBorder="1" applyAlignment="1">
      <alignment vertical="center" wrapText="1"/>
    </xf>
    <xf numFmtId="43" fontId="3" fillId="0" borderId="0" xfId="5" applyNumberFormat="1"/>
    <xf numFmtId="43" fontId="9" fillId="2" borderId="24" xfId="0" applyNumberFormat="1" applyFont="1" applyFill="1" applyBorder="1" applyAlignment="1">
      <alignment horizontal="right" vertical="center"/>
    </xf>
    <xf numFmtId="0" fontId="17" fillId="0" borderId="16" xfId="0" applyFont="1" applyBorder="1" applyAlignment="1">
      <alignment vertical="center" wrapText="1"/>
    </xf>
    <xf numFmtId="0" fontId="17" fillId="0" borderId="16" xfId="0" applyFont="1" applyFill="1" applyBorder="1" applyAlignment="1">
      <alignment vertical="center"/>
    </xf>
    <xf numFmtId="0" fontId="17" fillId="0" borderId="36" xfId="0" applyFont="1" applyFill="1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43" fontId="17" fillId="0" borderId="37" xfId="0" applyNumberFormat="1" applyFont="1" applyBorder="1" applyAlignment="1">
      <alignment vertical="center"/>
    </xf>
    <xf numFmtId="43" fontId="3" fillId="2" borderId="59" xfId="2" applyFont="1" applyFill="1" applyBorder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0" fontId="9" fillId="5" borderId="1" xfId="5" applyFont="1" applyFill="1" applyBorder="1" applyAlignment="1">
      <alignment horizontal="center" vertical="center"/>
    </xf>
    <xf numFmtId="0" fontId="0" fillId="0" borderId="31" xfId="0" applyBorder="1"/>
    <xf numFmtId="0" fontId="0" fillId="0" borderId="18" xfId="0" applyBorder="1"/>
    <xf numFmtId="0" fontId="0" fillId="0" borderId="58" xfId="0" applyBorder="1"/>
    <xf numFmtId="0" fontId="0" fillId="0" borderId="35" xfId="0" applyBorder="1"/>
    <xf numFmtId="43" fontId="3" fillId="2" borderId="15" xfId="2" applyFont="1" applyFill="1" applyBorder="1" applyAlignment="1">
      <alignment horizontal="center" vertical="center" wrapText="1"/>
    </xf>
    <xf numFmtId="0" fontId="0" fillId="0" borderId="60" xfId="0" applyBorder="1"/>
    <xf numFmtId="0" fontId="0" fillId="0" borderId="21" xfId="0" applyBorder="1"/>
    <xf numFmtId="0" fontId="18" fillId="0" borderId="0" xfId="0" applyFont="1" applyBorder="1"/>
    <xf numFmtId="43" fontId="9" fillId="0" borderId="61" xfId="0" applyNumberFormat="1" applyFont="1" applyBorder="1"/>
    <xf numFmtId="0" fontId="24" fillId="0" borderId="0" xfId="5" applyFont="1" applyFill="1" applyBorder="1" applyAlignment="1">
      <alignment vertical="center" wrapText="1"/>
    </xf>
    <xf numFmtId="43" fontId="9" fillId="0" borderId="62" xfId="0" applyNumberFormat="1" applyFont="1" applyBorder="1"/>
    <xf numFmtId="43" fontId="9" fillId="4" borderId="64" xfId="0" applyNumberFormat="1" applyFont="1" applyFill="1" applyBorder="1" applyAlignment="1">
      <alignment horizontal="right" vertical="center"/>
    </xf>
    <xf numFmtId="43" fontId="9" fillId="4" borderId="37" xfId="0" applyNumberFormat="1" applyFont="1" applyFill="1" applyBorder="1" applyAlignment="1">
      <alignment horizontal="right" vertical="center"/>
    </xf>
    <xf numFmtId="0" fontId="9" fillId="0" borderId="65" xfId="0" applyFont="1" applyBorder="1"/>
    <xf numFmtId="43" fontId="25" fillId="2" borderId="61" xfId="0" applyNumberFormat="1" applyFont="1" applyFill="1" applyBorder="1"/>
    <xf numFmtId="43" fontId="25" fillId="2" borderId="62" xfId="0" applyNumberFormat="1" applyFont="1" applyFill="1" applyBorder="1"/>
    <xf numFmtId="43" fontId="9" fillId="2" borderId="49" xfId="0" applyNumberFormat="1" applyFont="1" applyFill="1" applyBorder="1" applyAlignment="1">
      <alignment horizontal="right" vertical="center"/>
    </xf>
    <xf numFmtId="0" fontId="21" fillId="0" borderId="0" xfId="5" applyFont="1" applyAlignment="1">
      <alignment horizontal="center" vertical="center"/>
    </xf>
    <xf numFmtId="43" fontId="6" fillId="2" borderId="51" xfId="2" applyFont="1" applyFill="1" applyBorder="1" applyAlignment="1">
      <alignment horizontal="center" vertical="center" wrapText="1"/>
    </xf>
    <xf numFmtId="43" fontId="6" fillId="2" borderId="40" xfId="2" applyFont="1" applyFill="1" applyBorder="1" applyAlignment="1">
      <alignment horizontal="center" vertical="center" wrapText="1"/>
    </xf>
    <xf numFmtId="43" fontId="6" fillId="2" borderId="50" xfId="2" applyFont="1" applyFill="1" applyBorder="1" applyAlignment="1">
      <alignment horizontal="center" vertical="center" wrapText="1"/>
    </xf>
    <xf numFmtId="43" fontId="9" fillId="2" borderId="64" xfId="0" applyNumberFormat="1" applyFont="1" applyFill="1" applyBorder="1" applyAlignment="1">
      <alignment horizontal="right" vertical="center"/>
    </xf>
    <xf numFmtId="43" fontId="6" fillId="2" borderId="32" xfId="2" applyFont="1" applyFill="1" applyBorder="1" applyAlignment="1">
      <alignment horizontal="center" vertical="center" wrapText="1"/>
    </xf>
    <xf numFmtId="43" fontId="6" fillId="2" borderId="16" xfId="2" applyFont="1" applyFill="1" applyBorder="1" applyAlignment="1">
      <alignment horizontal="center" vertical="center" wrapText="1"/>
    </xf>
    <xf numFmtId="43" fontId="14" fillId="2" borderId="16" xfId="2" applyFont="1" applyFill="1" applyBorder="1" applyAlignment="1">
      <alignment horizontal="center" vertical="center" wrapText="1"/>
    </xf>
    <xf numFmtId="43" fontId="6" fillId="2" borderId="14" xfId="2" applyFont="1" applyFill="1" applyBorder="1" applyAlignment="1">
      <alignment horizontal="center" vertical="center" wrapText="1"/>
    </xf>
    <xf numFmtId="43" fontId="9" fillId="2" borderId="19" xfId="0" applyNumberFormat="1" applyFont="1" applyFill="1" applyBorder="1" applyAlignment="1">
      <alignment horizontal="right" vertical="center"/>
    </xf>
    <xf numFmtId="43" fontId="6" fillId="2" borderId="34" xfId="2" applyFont="1" applyFill="1" applyBorder="1" applyAlignment="1">
      <alignment horizontal="center" vertical="center" wrapText="1"/>
    </xf>
    <xf numFmtId="43" fontId="9" fillId="4" borderId="68" xfId="0" applyNumberFormat="1" applyFont="1" applyFill="1" applyBorder="1" applyAlignment="1">
      <alignment horizontal="right" vertical="center"/>
    </xf>
    <xf numFmtId="43" fontId="6" fillId="2" borderId="59" xfId="2" applyFont="1" applyFill="1" applyBorder="1" applyAlignment="1">
      <alignment horizontal="center" vertical="center" wrapText="1"/>
    </xf>
    <xf numFmtId="43" fontId="9" fillId="4" borderId="19" xfId="0" applyNumberFormat="1" applyFont="1" applyFill="1" applyBorder="1" applyAlignment="1">
      <alignment horizontal="right" vertical="center"/>
    </xf>
    <xf numFmtId="43" fontId="9" fillId="4" borderId="36" xfId="0" applyNumberFormat="1" applyFont="1" applyFill="1" applyBorder="1" applyAlignment="1">
      <alignment horizontal="right" vertical="center"/>
    </xf>
    <xf numFmtId="43" fontId="14" fillId="2" borderId="40" xfId="2" applyFont="1" applyFill="1" applyBorder="1" applyAlignment="1">
      <alignment horizontal="center" vertical="center" wrapText="1"/>
    </xf>
    <xf numFmtId="43" fontId="17" fillId="2" borderId="31" xfId="0" applyNumberFormat="1" applyFont="1" applyFill="1" applyBorder="1" applyAlignment="1">
      <alignment horizontal="center" vertical="center"/>
    </xf>
    <xf numFmtId="43" fontId="17" fillId="2" borderId="18" xfId="0" applyNumberFormat="1" applyFont="1" applyFill="1" applyBorder="1" applyAlignment="1">
      <alignment horizontal="center" vertical="center"/>
    </xf>
    <xf numFmtId="43" fontId="17" fillId="2" borderId="18" xfId="0" applyNumberFormat="1" applyFont="1" applyFill="1" applyBorder="1" applyAlignment="1">
      <alignment vertical="center"/>
    </xf>
    <xf numFmtId="0" fontId="10" fillId="2" borderId="0" xfId="5" applyFont="1" applyFill="1" applyAlignment="1">
      <alignment vertical="center"/>
    </xf>
    <xf numFmtId="0" fontId="21" fillId="0" borderId="0" xfId="5" applyFont="1" applyAlignment="1">
      <alignment horizontal="center" vertical="center"/>
    </xf>
    <xf numFmtId="43" fontId="9" fillId="2" borderId="70" xfId="0" applyNumberFormat="1" applyFont="1" applyFill="1" applyBorder="1" applyAlignment="1">
      <alignment horizontal="right" vertical="center"/>
    </xf>
    <xf numFmtId="43" fontId="9" fillId="4" borderId="70" xfId="0" applyNumberFormat="1" applyFont="1" applyFill="1" applyBorder="1" applyAlignment="1">
      <alignment horizontal="right" vertical="center"/>
    </xf>
    <xf numFmtId="43" fontId="9" fillId="0" borderId="71" xfId="0" applyNumberFormat="1" applyFont="1" applyBorder="1"/>
    <xf numFmtId="0" fontId="0" fillId="0" borderId="41" xfId="0" applyBorder="1"/>
    <xf numFmtId="0" fontId="0" fillId="0" borderId="23" xfId="0" applyBorder="1"/>
    <xf numFmtId="43" fontId="9" fillId="4" borderId="72" xfId="0" applyNumberFormat="1" applyFont="1" applyFill="1" applyBorder="1" applyAlignment="1">
      <alignment horizontal="right" vertical="center"/>
    </xf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43" fontId="9" fillId="4" borderId="48" xfId="0" applyNumberFormat="1" applyFont="1" applyFill="1" applyBorder="1" applyAlignment="1">
      <alignment horizontal="right" vertical="center"/>
    </xf>
    <xf numFmtId="43" fontId="9" fillId="0" borderId="77" xfId="0" applyNumberFormat="1" applyFont="1" applyBorder="1"/>
    <xf numFmtId="43" fontId="3" fillId="2" borderId="78" xfId="2" applyFont="1" applyFill="1" applyBorder="1" applyAlignment="1">
      <alignment horizontal="center" vertical="center" wrapText="1"/>
    </xf>
    <xf numFmtId="0" fontId="0" fillId="0" borderId="79" xfId="0" applyBorder="1"/>
    <xf numFmtId="43" fontId="7" fillId="2" borderId="80" xfId="2" applyFont="1" applyFill="1" applyBorder="1" applyAlignment="1">
      <alignment horizontal="center" vertical="center" wrapText="1"/>
    </xf>
    <xf numFmtId="0" fontId="0" fillId="0" borderId="81" xfId="0" applyBorder="1"/>
    <xf numFmtId="43" fontId="9" fillId="2" borderId="82" xfId="0" applyNumberFormat="1" applyFont="1" applyFill="1" applyBorder="1" applyAlignment="1">
      <alignment horizontal="right" vertical="center"/>
    </xf>
    <xf numFmtId="0" fontId="0" fillId="0" borderId="83" xfId="0" applyBorder="1"/>
    <xf numFmtId="43" fontId="3" fillId="2" borderId="84" xfId="2" applyFont="1" applyFill="1" applyBorder="1" applyAlignment="1">
      <alignment horizontal="center" vertical="center" wrapText="1"/>
    </xf>
    <xf numFmtId="0" fontId="0" fillId="0" borderId="85" xfId="0" applyBorder="1"/>
    <xf numFmtId="43" fontId="9" fillId="4" borderId="86" xfId="0" applyNumberFormat="1" applyFont="1" applyFill="1" applyBorder="1" applyAlignment="1">
      <alignment horizontal="right" vertical="center"/>
    </xf>
    <xf numFmtId="43" fontId="9" fillId="4" borderId="87" xfId="0" applyNumberFormat="1" applyFont="1" applyFill="1" applyBorder="1" applyAlignment="1">
      <alignment horizontal="right" vertical="center"/>
    </xf>
    <xf numFmtId="43" fontId="3" fillId="2" borderId="88" xfId="2" applyFont="1" applyFill="1" applyBorder="1" applyAlignment="1">
      <alignment horizontal="center" vertical="center" wrapText="1"/>
    </xf>
    <xf numFmtId="0" fontId="0" fillId="0" borderId="89" xfId="0" applyBorder="1"/>
    <xf numFmtId="43" fontId="3" fillId="2" borderId="80" xfId="2" applyFont="1" applyFill="1" applyBorder="1" applyAlignment="1">
      <alignment horizontal="center" vertical="center" wrapText="1"/>
    </xf>
    <xf numFmtId="43" fontId="9" fillId="2" borderId="83" xfId="0" applyNumberFormat="1" applyFont="1" applyFill="1" applyBorder="1" applyAlignment="1">
      <alignment horizontal="right" vertical="center"/>
    </xf>
    <xf numFmtId="43" fontId="9" fillId="2" borderId="86" xfId="0" applyNumberFormat="1" applyFont="1" applyFill="1" applyBorder="1" applyAlignment="1">
      <alignment horizontal="right" vertical="center"/>
    </xf>
    <xf numFmtId="43" fontId="9" fillId="2" borderId="87" xfId="0" applyNumberFormat="1" applyFont="1" applyFill="1" applyBorder="1" applyAlignment="1">
      <alignment horizontal="right" vertical="center"/>
    </xf>
    <xf numFmtId="43" fontId="9" fillId="2" borderId="91" xfId="0" applyNumberFormat="1" applyFont="1" applyFill="1" applyBorder="1" applyAlignment="1">
      <alignment horizontal="right" vertical="center"/>
    </xf>
    <xf numFmtId="43" fontId="9" fillId="0" borderId="92" xfId="0" applyNumberFormat="1" applyFont="1" applyBorder="1"/>
    <xf numFmtId="43" fontId="9" fillId="0" borderId="93" xfId="0" applyNumberFormat="1" applyFont="1" applyBorder="1"/>
    <xf numFmtId="43" fontId="9" fillId="5" borderId="94" xfId="2" applyFont="1" applyFill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43" fontId="6" fillId="2" borderId="78" xfId="2" applyFont="1" applyFill="1" applyBorder="1" applyAlignment="1">
      <alignment horizontal="center" vertical="center" wrapText="1"/>
    </xf>
    <xf numFmtId="43" fontId="6" fillId="2" borderId="80" xfId="2" applyFont="1" applyFill="1" applyBorder="1" applyAlignment="1">
      <alignment horizontal="center" vertical="center" wrapText="1"/>
    </xf>
    <xf numFmtId="43" fontId="14" fillId="2" borderId="80" xfId="2" applyFont="1" applyFill="1" applyBorder="1" applyAlignment="1">
      <alignment horizontal="center" vertical="center" wrapText="1"/>
    </xf>
    <xf numFmtId="43" fontId="6" fillId="2" borderId="84" xfId="2" applyFont="1" applyFill="1" applyBorder="1" applyAlignment="1">
      <alignment horizontal="center" vertical="center" wrapText="1"/>
    </xf>
    <xf numFmtId="43" fontId="6" fillId="2" borderId="88" xfId="2" applyFont="1" applyFill="1" applyBorder="1" applyAlignment="1">
      <alignment horizontal="center" vertical="center" wrapText="1"/>
    </xf>
    <xf numFmtId="43" fontId="9" fillId="4" borderId="82" xfId="0" applyNumberFormat="1" applyFont="1" applyFill="1" applyBorder="1" applyAlignment="1">
      <alignment horizontal="right" vertical="center"/>
    </xf>
    <xf numFmtId="43" fontId="9" fillId="0" borderId="86" xfId="0" applyNumberFormat="1" applyFont="1" applyFill="1" applyBorder="1" applyAlignment="1">
      <alignment horizontal="right" vertical="center"/>
    </xf>
    <xf numFmtId="43" fontId="9" fillId="4" borderId="90" xfId="0" applyNumberFormat="1" applyFont="1" applyFill="1" applyBorder="1" applyAlignment="1">
      <alignment horizontal="right" vertical="center"/>
    </xf>
    <xf numFmtId="43" fontId="9" fillId="0" borderId="96" xfId="0" applyNumberFormat="1" applyFont="1" applyBorder="1"/>
    <xf numFmtId="43" fontId="15" fillId="5" borderId="90" xfId="2" applyFont="1" applyFill="1" applyBorder="1" applyAlignment="1">
      <alignment horizontal="center" vertical="center" wrapText="1"/>
    </xf>
    <xf numFmtId="43" fontId="15" fillId="5" borderId="37" xfId="2" applyFont="1" applyFill="1" applyBorder="1" applyAlignment="1">
      <alignment horizontal="center" vertical="center" wrapText="1"/>
    </xf>
    <xf numFmtId="43" fontId="15" fillId="5" borderId="90" xfId="8" applyFont="1" applyFill="1" applyBorder="1" applyAlignment="1">
      <alignment horizontal="center" vertical="center" wrapText="1"/>
    </xf>
    <xf numFmtId="43" fontId="15" fillId="5" borderId="39" xfId="8" applyFont="1" applyFill="1" applyBorder="1" applyAlignment="1">
      <alignment horizontal="center" vertical="center" wrapText="1"/>
    </xf>
    <xf numFmtId="43" fontId="15" fillId="5" borderId="91" xfId="8" applyFont="1" applyFill="1" applyBorder="1" applyAlignment="1">
      <alignment horizontal="center" vertical="center" wrapText="1"/>
    </xf>
    <xf numFmtId="43" fontId="15" fillId="5" borderId="91" xfId="2" applyFont="1" applyFill="1" applyBorder="1" applyAlignment="1">
      <alignment horizontal="center" vertical="center" wrapText="1"/>
    </xf>
    <xf numFmtId="0" fontId="0" fillId="2" borderId="81" xfId="0" applyFill="1" applyBorder="1"/>
    <xf numFmtId="43" fontId="15" fillId="5" borderId="97" xfId="8" applyFont="1" applyFill="1" applyBorder="1" applyAlignment="1">
      <alignment horizontal="center" vertical="center" wrapText="1"/>
    </xf>
    <xf numFmtId="43" fontId="15" fillId="5" borderId="100" xfId="8" applyFont="1" applyFill="1" applyBorder="1" applyAlignment="1">
      <alignment vertical="center" wrapText="1"/>
    </xf>
    <xf numFmtId="43" fontId="15" fillId="5" borderId="101" xfId="8" applyFont="1" applyFill="1" applyBorder="1" applyAlignment="1">
      <alignment vertical="center" wrapText="1"/>
    </xf>
    <xf numFmtId="43" fontId="3" fillId="2" borderId="79" xfId="2" applyFont="1" applyFill="1" applyBorder="1" applyAlignment="1">
      <alignment horizontal="center" vertical="center" wrapText="1"/>
    </xf>
    <xf numFmtId="43" fontId="7" fillId="2" borderId="81" xfId="2" applyFont="1" applyFill="1" applyBorder="1" applyAlignment="1">
      <alignment horizontal="center" vertical="center" wrapText="1"/>
    </xf>
    <xf numFmtId="43" fontId="3" fillId="2" borderId="89" xfId="2" applyFont="1" applyFill="1" applyBorder="1" applyAlignment="1">
      <alignment horizontal="center" vertical="center" wrapText="1"/>
    </xf>
    <xf numFmtId="43" fontId="3" fillId="2" borderId="85" xfId="2" applyFont="1" applyFill="1" applyBorder="1" applyAlignment="1">
      <alignment horizontal="center" vertical="center" wrapText="1"/>
    </xf>
    <xf numFmtId="43" fontId="3" fillId="2" borderId="81" xfId="2" applyFont="1" applyFill="1" applyBorder="1" applyAlignment="1">
      <alignment horizontal="center" vertical="center" wrapText="1"/>
    </xf>
    <xf numFmtId="43" fontId="3" fillId="2" borderId="41" xfId="2" applyFont="1" applyFill="1" applyBorder="1" applyAlignment="1">
      <alignment horizontal="center" vertical="center" wrapText="1"/>
    </xf>
    <xf numFmtId="43" fontId="7" fillId="2" borderId="23" xfId="2" applyFont="1" applyFill="1" applyBorder="1" applyAlignment="1">
      <alignment horizontal="center" vertical="center" wrapText="1"/>
    </xf>
    <xf numFmtId="43" fontId="9" fillId="2" borderId="74" xfId="0" applyNumberFormat="1" applyFont="1" applyFill="1" applyBorder="1" applyAlignment="1">
      <alignment horizontal="right" vertical="center"/>
    </xf>
    <xf numFmtId="43" fontId="3" fillId="2" borderId="75" xfId="2" applyFont="1" applyFill="1" applyBorder="1" applyAlignment="1">
      <alignment horizontal="center" vertical="center" wrapText="1"/>
    </xf>
    <xf numFmtId="43" fontId="9" fillId="2" borderId="76" xfId="0" applyNumberFormat="1" applyFont="1" applyFill="1" applyBorder="1" applyAlignment="1">
      <alignment horizontal="right" vertical="center"/>
    </xf>
    <xf numFmtId="43" fontId="3" fillId="2" borderId="73" xfId="2" applyFont="1" applyFill="1" applyBorder="1" applyAlignment="1">
      <alignment horizontal="center" vertical="center" wrapText="1"/>
    </xf>
    <xf numFmtId="43" fontId="9" fillId="4" borderId="74" xfId="0" applyNumberFormat="1" applyFont="1" applyFill="1" applyBorder="1" applyAlignment="1">
      <alignment horizontal="right" vertical="center"/>
    </xf>
    <xf numFmtId="43" fontId="3" fillId="2" borderId="23" xfId="2" applyFont="1" applyFill="1" applyBorder="1" applyAlignment="1">
      <alignment horizontal="center" vertical="center" wrapText="1"/>
    </xf>
    <xf numFmtId="43" fontId="9" fillId="0" borderId="77" xfId="5" applyNumberFormat="1" applyFont="1" applyFill="1" applyBorder="1" applyAlignment="1"/>
    <xf numFmtId="43" fontId="6" fillId="2" borderId="102" xfId="2" applyFont="1" applyFill="1" applyBorder="1" applyAlignment="1">
      <alignment horizontal="center" vertical="center" wrapText="1"/>
    </xf>
    <xf numFmtId="43" fontId="6" fillId="2" borderId="103" xfId="2" applyFont="1" applyFill="1" applyBorder="1" applyAlignment="1">
      <alignment horizontal="center" vertical="center" wrapText="1"/>
    </xf>
    <xf numFmtId="43" fontId="14" fillId="2" borderId="103" xfId="2" applyFont="1" applyFill="1" applyBorder="1" applyAlignment="1">
      <alignment horizontal="center" vertical="center" wrapText="1"/>
    </xf>
    <xf numFmtId="43" fontId="9" fillId="2" borderId="104" xfId="0" applyNumberFormat="1" applyFont="1" applyFill="1" applyBorder="1" applyAlignment="1">
      <alignment horizontal="right" vertical="center"/>
    </xf>
    <xf numFmtId="43" fontId="6" fillId="2" borderId="105" xfId="2" applyFont="1" applyFill="1" applyBorder="1" applyAlignment="1">
      <alignment horizontal="center" vertical="center" wrapText="1"/>
    </xf>
    <xf numFmtId="43" fontId="9" fillId="2" borderId="106" xfId="0" applyNumberFormat="1" applyFont="1" applyFill="1" applyBorder="1" applyAlignment="1">
      <alignment horizontal="right" vertical="center"/>
    </xf>
    <xf numFmtId="43" fontId="6" fillId="2" borderId="107" xfId="2" applyFont="1" applyFill="1" applyBorder="1" applyAlignment="1">
      <alignment horizontal="center" vertical="center" wrapText="1"/>
    </xf>
    <xf numFmtId="43" fontId="9" fillId="0" borderId="109" xfId="5" applyNumberFormat="1" applyFont="1" applyFill="1" applyBorder="1" applyAlignment="1"/>
    <xf numFmtId="43" fontId="9" fillId="0" borderId="110" xfId="5" applyNumberFormat="1" applyFont="1" applyFill="1" applyBorder="1" applyAlignment="1"/>
    <xf numFmtId="43" fontId="9" fillId="5" borderId="94" xfId="8" applyFont="1" applyFill="1" applyBorder="1" applyAlignment="1">
      <alignment horizontal="center" vertical="center"/>
    </xf>
    <xf numFmtId="43" fontId="9" fillId="4" borderId="104" xfId="0" applyNumberFormat="1" applyFont="1" applyFill="1" applyBorder="1" applyAlignment="1">
      <alignment horizontal="right" vertical="center"/>
    </xf>
    <xf numFmtId="43" fontId="9" fillId="2" borderId="42" xfId="0" applyNumberFormat="1" applyFont="1" applyFill="1" applyBorder="1" applyAlignment="1">
      <alignment horizontal="right" vertical="center"/>
    </xf>
    <xf numFmtId="43" fontId="9" fillId="4" borderId="108" xfId="0" applyNumberFormat="1" applyFont="1" applyFill="1" applyBorder="1" applyAlignment="1">
      <alignment horizontal="right" vertical="center"/>
    </xf>
    <xf numFmtId="43" fontId="9" fillId="2" borderId="58" xfId="5" applyNumberFormat="1" applyFont="1" applyFill="1" applyBorder="1" applyAlignment="1">
      <alignment vertical="center"/>
    </xf>
    <xf numFmtId="0" fontId="28" fillId="0" borderId="0" xfId="0" applyFont="1" applyBorder="1"/>
    <xf numFmtId="43" fontId="9" fillId="0" borderId="20" xfId="0" applyNumberFormat="1" applyFont="1" applyFill="1" applyBorder="1" applyAlignment="1">
      <alignment horizontal="right" vertical="center"/>
    </xf>
    <xf numFmtId="43" fontId="3" fillId="0" borderId="17" xfId="0" applyNumberFormat="1" applyFont="1" applyFill="1" applyBorder="1" applyAlignment="1">
      <alignment horizontal="right" vertical="center"/>
    </xf>
    <xf numFmtId="43" fontId="3" fillId="2" borderId="31" xfId="2" applyFont="1" applyFill="1" applyBorder="1" applyAlignment="1">
      <alignment horizontal="center" vertical="center" wrapText="1"/>
    </xf>
    <xf numFmtId="43" fontId="7" fillId="2" borderId="18" xfId="2" applyFont="1" applyFill="1" applyBorder="1" applyAlignment="1">
      <alignment horizontal="center" vertical="center" wrapText="1"/>
    </xf>
    <xf numFmtId="43" fontId="9" fillId="2" borderId="21" xfId="0" applyNumberFormat="1" applyFont="1" applyFill="1" applyBorder="1" applyAlignment="1">
      <alignment horizontal="right" vertical="center"/>
    </xf>
    <xf numFmtId="43" fontId="3" fillId="2" borderId="35" xfId="2" applyFont="1" applyFill="1" applyBorder="1" applyAlignment="1">
      <alignment horizontal="center" vertical="center" wrapText="1"/>
    </xf>
    <xf numFmtId="43" fontId="3" fillId="2" borderId="18" xfId="2" applyFont="1" applyFill="1" applyBorder="1" applyAlignment="1">
      <alignment horizontal="center" vertical="center" wrapText="1"/>
    </xf>
    <xf numFmtId="43" fontId="3" fillId="2" borderId="60" xfId="2" applyFont="1" applyFill="1" applyBorder="1" applyAlignment="1">
      <alignment horizontal="center" vertical="center" wrapText="1"/>
    </xf>
    <xf numFmtId="43" fontId="9" fillId="2" borderId="37" xfId="0" applyNumberFormat="1" applyFont="1" applyFill="1" applyBorder="1" applyAlignment="1">
      <alignment horizontal="right" vertical="center"/>
    </xf>
    <xf numFmtId="0" fontId="3" fillId="0" borderId="113" xfId="0" applyFont="1" applyBorder="1"/>
    <xf numFmtId="0" fontId="0" fillId="0" borderId="114" xfId="0" applyBorder="1"/>
    <xf numFmtId="0" fontId="3" fillId="0" borderId="114" xfId="0" applyFont="1" applyBorder="1"/>
    <xf numFmtId="0" fontId="0" fillId="0" borderId="115" xfId="0" applyBorder="1"/>
    <xf numFmtId="0" fontId="17" fillId="2" borderId="17" xfId="0" applyFont="1" applyFill="1" applyBorder="1" applyAlignment="1">
      <alignment horizontal="center" vertical="center"/>
    </xf>
    <xf numFmtId="0" fontId="0" fillId="0" borderId="118" xfId="0" applyBorder="1"/>
    <xf numFmtId="0" fontId="0" fillId="0" borderId="119" xfId="0" applyBorder="1"/>
    <xf numFmtId="43" fontId="9" fillId="4" borderId="120" xfId="0" applyNumberFormat="1" applyFont="1" applyFill="1" applyBorder="1" applyAlignment="1">
      <alignment horizontal="right" vertical="center"/>
    </xf>
    <xf numFmtId="0" fontId="0" fillId="0" borderId="121" xfId="0" applyBorder="1"/>
    <xf numFmtId="0" fontId="0" fillId="0" borderId="122" xfId="0" applyBorder="1"/>
    <xf numFmtId="0" fontId="0" fillId="0" borderId="120" xfId="0" applyBorder="1"/>
    <xf numFmtId="0" fontId="0" fillId="0" borderId="123" xfId="0" applyBorder="1"/>
    <xf numFmtId="0" fontId="0" fillId="0" borderId="124" xfId="0" applyBorder="1"/>
    <xf numFmtId="43" fontId="9" fillId="0" borderId="125" xfId="5" applyNumberFormat="1" applyFont="1" applyFill="1" applyBorder="1" applyAlignment="1"/>
    <xf numFmtId="43" fontId="9" fillId="4" borderId="91" xfId="0" applyNumberFormat="1" applyFont="1" applyFill="1" applyBorder="1" applyAlignment="1">
      <alignment horizontal="right" vertical="center"/>
    </xf>
    <xf numFmtId="43" fontId="9" fillId="0" borderId="90" xfId="0" applyNumberFormat="1" applyFont="1" applyFill="1" applyBorder="1" applyAlignment="1">
      <alignment horizontal="right" vertical="center"/>
    </xf>
    <xf numFmtId="43" fontId="9" fillId="4" borderId="39" xfId="0" applyNumberFormat="1" applyFont="1" applyFill="1" applyBorder="1" applyAlignment="1">
      <alignment horizontal="right" vertical="center"/>
    </xf>
    <xf numFmtId="0" fontId="0" fillId="0" borderId="42" xfId="0" applyBorder="1"/>
    <xf numFmtId="0" fontId="0" fillId="0" borderId="37" xfId="0" applyBorder="1"/>
    <xf numFmtId="0" fontId="29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43" fontId="3" fillId="0" borderId="38" xfId="0" applyNumberFormat="1" applyFont="1" applyFill="1" applyBorder="1" applyAlignment="1">
      <alignment horizontal="right" vertical="center"/>
    </xf>
    <xf numFmtId="43" fontId="11" fillId="0" borderId="17" xfId="0" applyNumberFormat="1" applyFont="1" applyFill="1" applyBorder="1" applyAlignment="1">
      <alignment horizontal="right" vertical="center"/>
    </xf>
    <xf numFmtId="43" fontId="9" fillId="0" borderId="64" xfId="0" applyNumberFormat="1" applyFont="1" applyFill="1" applyBorder="1" applyAlignment="1">
      <alignment horizontal="right" vertical="center"/>
    </xf>
    <xf numFmtId="0" fontId="17" fillId="0" borderId="16" xfId="12" applyFont="1" applyFill="1" applyBorder="1" applyAlignment="1">
      <alignment vertical="center"/>
    </xf>
    <xf numFmtId="0" fontId="17" fillId="0" borderId="17" xfId="12" applyFont="1" applyBorder="1" applyAlignment="1">
      <alignment horizontal="center" vertical="center"/>
    </xf>
    <xf numFmtId="0" fontId="3" fillId="0" borderId="30" xfId="0" applyFont="1" applyFill="1" applyBorder="1" applyAlignment="1">
      <alignment vertical="top"/>
    </xf>
    <xf numFmtId="43" fontId="3" fillId="0" borderId="30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top"/>
    </xf>
    <xf numFmtId="0" fontId="11" fillId="0" borderId="17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0" fontId="3" fillId="0" borderId="38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43" fontId="3" fillId="0" borderId="15" xfId="0" applyNumberFormat="1" applyFont="1" applyFill="1" applyBorder="1" applyAlignment="1">
      <alignment horizontal="right" vertical="center"/>
    </xf>
    <xf numFmtId="43" fontId="3" fillId="0" borderId="15" xfId="0" applyNumberFormat="1" applyFont="1" applyFill="1" applyBorder="1" applyAlignment="1">
      <alignment horizontal="left" vertical="center"/>
    </xf>
    <xf numFmtId="43" fontId="3" fillId="0" borderId="17" xfId="0" applyNumberFormat="1" applyFont="1" applyFill="1" applyBorder="1" applyAlignment="1">
      <alignment horizontal="left" vertical="center"/>
    </xf>
    <xf numFmtId="43" fontId="11" fillId="0" borderId="17" xfId="0" applyNumberFormat="1" applyFont="1" applyFill="1" applyBorder="1" applyAlignment="1">
      <alignment horizontal="left" vertical="center"/>
    </xf>
    <xf numFmtId="0" fontId="3" fillId="0" borderId="39" xfId="0" applyFont="1" applyFill="1" applyBorder="1" applyAlignment="1">
      <alignment vertical="top"/>
    </xf>
    <xf numFmtId="43" fontId="9" fillId="0" borderId="39" xfId="0" applyNumberFormat="1" applyFont="1" applyFill="1" applyBorder="1" applyAlignment="1">
      <alignment horizontal="right" vertical="center"/>
    </xf>
    <xf numFmtId="43" fontId="3" fillId="0" borderId="38" xfId="0" applyNumberFormat="1" applyFont="1" applyFill="1" applyBorder="1" applyAlignment="1">
      <alignment horizontal="left" vertical="center"/>
    </xf>
    <xf numFmtId="43" fontId="3" fillId="0" borderId="59" xfId="0" applyNumberFormat="1" applyFont="1" applyFill="1" applyBorder="1" applyAlignment="1">
      <alignment horizontal="right" vertical="center"/>
    </xf>
    <xf numFmtId="43" fontId="3" fillId="0" borderId="40" xfId="0" applyNumberFormat="1" applyFont="1" applyFill="1" applyBorder="1" applyAlignment="1">
      <alignment horizontal="right" vertical="center"/>
    </xf>
    <xf numFmtId="43" fontId="9" fillId="0" borderId="49" xfId="0" applyNumberFormat="1" applyFont="1" applyFill="1" applyBorder="1" applyAlignment="1">
      <alignment horizontal="right" vertical="center"/>
    </xf>
    <xf numFmtId="43" fontId="6" fillId="0" borderId="51" xfId="2" applyFont="1" applyFill="1" applyBorder="1" applyAlignment="1">
      <alignment horizontal="center" vertical="center" wrapText="1"/>
    </xf>
    <xf numFmtId="43" fontId="6" fillId="0" borderId="40" xfId="2" applyFont="1" applyFill="1" applyBorder="1" applyAlignment="1">
      <alignment horizontal="center" vertical="center" wrapText="1"/>
    </xf>
    <xf numFmtId="43" fontId="6" fillId="0" borderId="50" xfId="2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43" fontId="15" fillId="5" borderId="9" xfId="2" applyFont="1" applyFill="1" applyBorder="1" applyAlignment="1">
      <alignment horizontal="center" vertical="center" wrapText="1"/>
    </xf>
    <xf numFmtId="43" fontId="15" fillId="5" borderId="112" xfId="2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43" fontId="15" fillId="5" borderId="5" xfId="2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43" fontId="15" fillId="5" borderId="7" xfId="2" applyFont="1" applyFill="1" applyBorder="1" applyAlignment="1">
      <alignment horizontal="center" vertical="center" wrapText="1"/>
    </xf>
    <xf numFmtId="43" fontId="15" fillId="5" borderId="2" xfId="2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/>
    </xf>
    <xf numFmtId="2" fontId="24" fillId="0" borderId="0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vertical="center" wrapText="1"/>
    </xf>
    <xf numFmtId="0" fontId="3" fillId="0" borderId="66" xfId="0" applyFont="1" applyFill="1" applyBorder="1" applyAlignment="1">
      <alignment horizontal="left" vertical="center" wrapText="1"/>
    </xf>
    <xf numFmtId="0" fontId="0" fillId="0" borderId="63" xfId="0" applyFill="1" applyBorder="1" applyAlignment="1">
      <alignment horizontal="left" vertical="center" wrapText="1"/>
    </xf>
    <xf numFmtId="0" fontId="0" fillId="0" borderId="66" xfId="0" applyFill="1" applyBorder="1" applyAlignment="1">
      <alignment horizontal="left" vertical="center" wrapText="1"/>
    </xf>
    <xf numFmtId="0" fontId="3" fillId="2" borderId="53" xfId="0" applyFont="1" applyFill="1" applyBorder="1" applyAlignment="1">
      <alignment horizontal="left" vertical="center" wrapText="1"/>
    </xf>
    <xf numFmtId="0" fontId="0" fillId="2" borderId="46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  <xf numFmtId="0" fontId="0" fillId="2" borderId="48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0" fillId="0" borderId="65" xfId="0" applyFill="1" applyBorder="1" applyAlignment="1">
      <alignment horizontal="left" vertical="center" wrapText="1"/>
    </xf>
    <xf numFmtId="43" fontId="15" fillId="5" borderId="78" xfId="2" applyFont="1" applyFill="1" applyBorder="1" applyAlignment="1">
      <alignment horizontal="center" vertical="center" wrapText="1"/>
    </xf>
    <xf numFmtId="43" fontId="15" fillId="5" borderId="31" xfId="2" applyFont="1" applyFill="1" applyBorder="1" applyAlignment="1">
      <alignment horizontal="center" vertical="center" wrapText="1"/>
    </xf>
    <xf numFmtId="43" fontId="15" fillId="5" borderId="79" xfId="2" applyFont="1" applyFill="1" applyBorder="1" applyAlignment="1">
      <alignment horizontal="center" vertical="center" wrapText="1"/>
    </xf>
    <xf numFmtId="43" fontId="15" fillId="5" borderId="78" xfId="8" applyFont="1" applyFill="1" applyBorder="1" applyAlignment="1">
      <alignment horizontal="center" vertical="center" wrapText="1"/>
    </xf>
    <xf numFmtId="43" fontId="15" fillId="5" borderId="30" xfId="8" applyFont="1" applyFill="1" applyBorder="1" applyAlignment="1">
      <alignment horizontal="center" vertical="center" wrapText="1"/>
    </xf>
    <xf numFmtId="43" fontId="15" fillId="5" borderId="79" xfId="8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left" vertical="center" wrapText="1"/>
    </xf>
    <xf numFmtId="0" fontId="3" fillId="2" borderId="16" xfId="5" applyFont="1" applyFill="1" applyBorder="1" applyAlignment="1">
      <alignment horizontal="left" vertical="center" wrapText="1"/>
    </xf>
    <xf numFmtId="0" fontId="3" fillId="2" borderId="17" xfId="5" applyFill="1" applyBorder="1" applyAlignment="1">
      <alignment horizontal="left" vertical="center" wrapText="1"/>
    </xf>
    <xf numFmtId="0" fontId="3" fillId="2" borderId="16" xfId="5" applyFont="1" applyFill="1" applyBorder="1" applyAlignment="1">
      <alignment horizontal="left" vertical="center"/>
    </xf>
    <xf numFmtId="0" fontId="3" fillId="2" borderId="17" xfId="5" applyFill="1" applyBorder="1" applyAlignment="1">
      <alignment horizontal="left" vertical="center"/>
    </xf>
    <xf numFmtId="43" fontId="15" fillId="5" borderId="98" xfId="8" applyFont="1" applyFill="1" applyBorder="1" applyAlignment="1">
      <alignment horizontal="center" vertical="center" wrapText="1"/>
    </xf>
    <xf numFmtId="43" fontId="15" fillId="5" borderId="10" xfId="8" applyFont="1" applyFill="1" applyBorder="1" applyAlignment="1">
      <alignment horizontal="center" vertical="center" wrapText="1"/>
    </xf>
    <xf numFmtId="43" fontId="15" fillId="5" borderId="99" xfId="8" applyFont="1" applyFill="1" applyBorder="1" applyAlignment="1">
      <alignment horizontal="center" vertical="center" wrapText="1"/>
    </xf>
    <xf numFmtId="0" fontId="10" fillId="3" borderId="0" xfId="5" applyFont="1" applyFill="1" applyAlignment="1">
      <alignment horizontal="center" vertical="center"/>
    </xf>
    <xf numFmtId="0" fontId="3" fillId="2" borderId="36" xfId="5" applyFont="1" applyFill="1" applyBorder="1" applyAlignment="1">
      <alignment horizontal="left" vertical="center" wrapText="1"/>
    </xf>
    <xf numFmtId="0" fontId="3" fillId="2" borderId="39" xfId="5" applyFill="1" applyBorder="1" applyAlignment="1">
      <alignment horizontal="left" vertical="center" wrapText="1"/>
    </xf>
    <xf numFmtId="43" fontId="15" fillId="5" borderId="111" xfId="8" applyFont="1" applyFill="1" applyBorder="1" applyAlignment="1">
      <alignment horizontal="center" vertical="center" wrapText="1"/>
    </xf>
    <xf numFmtId="43" fontId="15" fillId="5" borderId="109" xfId="8" applyFont="1" applyFill="1" applyBorder="1" applyAlignment="1">
      <alignment horizontal="center" vertical="center" wrapText="1"/>
    </xf>
    <xf numFmtId="43" fontId="15" fillId="5" borderId="116" xfId="8" applyFont="1" applyFill="1" applyBorder="1" applyAlignment="1">
      <alignment horizontal="center" vertical="center" wrapText="1"/>
    </xf>
    <xf numFmtId="43" fontId="15" fillId="5" borderId="117" xfId="8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right"/>
    </xf>
    <xf numFmtId="0" fontId="9" fillId="0" borderId="6" xfId="5" applyFont="1" applyFill="1" applyBorder="1" applyAlignment="1">
      <alignment horizontal="right"/>
    </xf>
    <xf numFmtId="0" fontId="9" fillId="0" borderId="69" xfId="5" applyFont="1" applyFill="1" applyBorder="1" applyAlignment="1">
      <alignment horizontal="right"/>
    </xf>
    <xf numFmtId="0" fontId="9" fillId="5" borderId="8" xfId="5" applyFont="1" applyFill="1" applyBorder="1" applyAlignment="1">
      <alignment horizontal="center" vertical="center"/>
    </xf>
    <xf numFmtId="0" fontId="9" fillId="5" borderId="13" xfId="5" applyFont="1" applyFill="1" applyBorder="1" applyAlignment="1">
      <alignment horizontal="center" vertical="center"/>
    </xf>
    <xf numFmtId="0" fontId="9" fillId="5" borderId="4" xfId="5" applyFont="1" applyFill="1" applyBorder="1" applyAlignment="1">
      <alignment horizontal="center" vertical="center"/>
    </xf>
    <xf numFmtId="0" fontId="9" fillId="5" borderId="1" xfId="5" applyFont="1" applyFill="1" applyBorder="1" applyAlignment="1">
      <alignment horizontal="center" vertical="center"/>
    </xf>
    <xf numFmtId="0" fontId="9" fillId="5" borderId="11" xfId="5" applyFont="1" applyFill="1" applyBorder="1" applyAlignment="1">
      <alignment horizontal="center" vertical="center"/>
    </xf>
    <xf numFmtId="0" fontId="9" fillId="5" borderId="10" xfId="5" applyFont="1" applyFill="1" applyBorder="1" applyAlignment="1">
      <alignment horizontal="center" vertical="center"/>
    </xf>
    <xf numFmtId="0" fontId="3" fillId="0" borderId="32" xfId="5" applyFont="1" applyBorder="1" applyAlignment="1">
      <alignment horizontal="left" vertical="center"/>
    </xf>
    <xf numFmtId="0" fontId="3" fillId="0" borderId="30" xfId="5" applyFont="1" applyBorder="1" applyAlignment="1">
      <alignment horizontal="left" vertical="center"/>
    </xf>
    <xf numFmtId="0" fontId="3" fillId="2" borderId="53" xfId="5" applyFont="1" applyFill="1" applyBorder="1" applyAlignment="1">
      <alignment horizontal="left" vertical="center"/>
    </xf>
    <xf numFmtId="0" fontId="3" fillId="2" borderId="46" xfId="5" applyFont="1" applyFill="1" applyBorder="1" applyAlignment="1">
      <alignment horizontal="left" vertical="center"/>
    </xf>
    <xf numFmtId="0" fontId="3" fillId="2" borderId="23" xfId="5" applyFont="1" applyFill="1" applyBorder="1" applyAlignment="1">
      <alignment horizontal="left" vertical="center"/>
    </xf>
    <xf numFmtId="0" fontId="9" fillId="5" borderId="29" xfId="5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" fillId="0" borderId="0" xfId="5" applyAlignment="1">
      <alignment horizontal="center"/>
    </xf>
    <xf numFmtId="0" fontId="3" fillId="0" borderId="69" xfId="5" applyBorder="1" applyAlignment="1">
      <alignment horizontal="center"/>
    </xf>
    <xf numFmtId="0" fontId="18" fillId="2" borderId="0" xfId="5" applyFont="1" applyFill="1" applyAlignment="1">
      <alignment horizontal="center" vertical="center" wrapText="1"/>
    </xf>
  </cellXfs>
  <cellStyles count="19">
    <cellStyle name="Estilo 1" xfId="3" xr:uid="{00000000-0005-0000-0000-000000000000}"/>
    <cellStyle name="Moeda 2" xfId="10" xr:uid="{00000000-0005-0000-0000-000001000000}"/>
    <cellStyle name="Moeda 3" xfId="9" xr:uid="{00000000-0005-0000-0000-000002000000}"/>
    <cellStyle name="Normal" xfId="0" builtinId="0"/>
    <cellStyle name="Normal 2" xfId="4" xr:uid="{00000000-0005-0000-0000-000004000000}"/>
    <cellStyle name="Normal 2 2" xfId="11" xr:uid="{00000000-0005-0000-0000-000005000000}"/>
    <cellStyle name="Normal 3" xfId="5" xr:uid="{00000000-0005-0000-0000-000006000000}"/>
    <cellStyle name="Normal 3 2" xfId="12" xr:uid="{00000000-0005-0000-0000-000007000000}"/>
    <cellStyle name="Normal 4" xfId="13" xr:uid="{00000000-0005-0000-0000-000008000000}"/>
    <cellStyle name="Normal 5" xfId="14" xr:uid="{00000000-0005-0000-0000-000009000000}"/>
    <cellStyle name="Normal 6" xfId="1" xr:uid="{00000000-0005-0000-0000-00000A000000}"/>
    <cellStyle name="Normal 7" xfId="7" xr:uid="{00000000-0005-0000-0000-00000B000000}"/>
    <cellStyle name="Porcentagem 2" xfId="6" xr:uid="{00000000-0005-0000-0000-00000C000000}"/>
    <cellStyle name="Porcentagem 2 2" xfId="15" xr:uid="{00000000-0005-0000-0000-00000D000000}"/>
    <cellStyle name="Porcentagem 3" xfId="16" xr:uid="{00000000-0005-0000-0000-00000E000000}"/>
    <cellStyle name="Separador de milhares 2" xfId="17" xr:uid="{00000000-0005-0000-0000-00000F000000}"/>
    <cellStyle name="Vírgula" xfId="2" builtinId="3"/>
    <cellStyle name="Vírgula 2" xfId="18" xr:uid="{00000000-0005-0000-0000-000011000000}"/>
    <cellStyle name="Vírgula 3" xfId="8" xr:uid="{00000000-0005-0000-0000-000012000000}"/>
  </cellStyles>
  <dxfs count="53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D6F65"/>
      <color rgb="FFF5A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47700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9525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15716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952500</xdr:colOff>
      <xdr:row>9</xdr:row>
      <xdr:rowOff>0</xdr:rowOff>
    </xdr:from>
    <xdr:to>
      <xdr:col>6</xdr:col>
      <xdr:colOff>915</xdr:colOff>
      <xdr:row>13</xdr:row>
      <xdr:rowOff>120650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133350"/>
          <a:ext cx="734340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9525</xdr:colOff>
      <xdr:row>9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228599</xdr:colOff>
      <xdr:row>1</xdr:row>
      <xdr:rowOff>0</xdr:rowOff>
    </xdr:from>
    <xdr:to>
      <xdr:col>1</xdr:col>
      <xdr:colOff>876963</xdr:colOff>
      <xdr:row>6</xdr:row>
      <xdr:rowOff>47625</xdr:rowOff>
    </xdr:to>
    <xdr:pic>
      <xdr:nvPicPr>
        <xdr:cNvPr id="18" name="Imagem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209550"/>
          <a:ext cx="96268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1461134</xdr:colOff>
      <xdr:row>1</xdr:row>
      <xdr:rowOff>0</xdr:rowOff>
    </xdr:from>
    <xdr:to>
      <xdr:col>12</xdr:col>
      <xdr:colOff>2186753</xdr:colOff>
      <xdr:row>6</xdr:row>
      <xdr:rowOff>154305</xdr:rowOff>
    </xdr:to>
    <xdr:pic>
      <xdr:nvPicPr>
        <xdr:cNvPr id="13" name="Imagem 2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4" y="209550"/>
          <a:ext cx="725619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228600</xdr:rowOff>
    </xdr:from>
    <xdr:to>
      <xdr:col>12</xdr:col>
      <xdr:colOff>2423160</xdr:colOff>
      <xdr:row>10</xdr:row>
      <xdr:rowOff>0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320040" y="2034540"/>
          <a:ext cx="11719560" cy="15240"/>
        </a:xfrm>
        <a:prstGeom prst="line">
          <a:avLst/>
        </a:prstGeom>
        <a:ln>
          <a:solidFill>
            <a:schemeClr val="bg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8</xdr:row>
      <xdr:rowOff>19050</xdr:rowOff>
    </xdr:from>
    <xdr:to>
      <xdr:col>4</xdr:col>
      <xdr:colOff>619125</xdr:colOff>
      <xdr:row>8</xdr:row>
      <xdr:rowOff>28575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6101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15716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822960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952500</xdr:colOff>
      <xdr:row>0</xdr:row>
      <xdr:rowOff>133350</xdr:rowOff>
    </xdr:from>
    <xdr:to>
      <xdr:col>5</xdr:col>
      <xdr:colOff>915</xdr:colOff>
      <xdr:row>5</xdr:row>
      <xdr:rowOff>142875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133350"/>
          <a:ext cx="734340" cy="971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495301</xdr:colOff>
      <xdr:row>1</xdr:row>
      <xdr:rowOff>85725</xdr:rowOff>
    </xdr:from>
    <xdr:to>
      <xdr:col>14</xdr:col>
      <xdr:colOff>481780</xdr:colOff>
      <xdr:row>6</xdr:row>
      <xdr:rowOff>95250</xdr:rowOff>
    </xdr:to>
    <xdr:pic>
      <xdr:nvPicPr>
        <xdr:cNvPr id="16" name="Imagem 2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1" y="266700"/>
          <a:ext cx="70085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219075</xdr:colOff>
      <xdr:row>1</xdr:row>
      <xdr:rowOff>57149</xdr:rowOff>
    </xdr:from>
    <xdr:to>
      <xdr:col>0</xdr:col>
      <xdr:colOff>1202437</xdr:colOff>
      <xdr:row>6</xdr:row>
      <xdr:rowOff>114299</xdr:rowOff>
    </xdr:to>
    <xdr:pic>
      <xdr:nvPicPr>
        <xdr:cNvPr id="17" name="Imagem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38124"/>
          <a:ext cx="98336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15</xdr:col>
      <xdr:colOff>0</xdr:colOff>
      <xdr:row>11</xdr:row>
      <xdr:rowOff>19050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0" y="2257425"/>
          <a:ext cx="11858625" cy="19050"/>
        </a:xfrm>
        <a:prstGeom prst="line">
          <a:avLst/>
        </a:prstGeom>
        <a:ln>
          <a:solidFill>
            <a:schemeClr val="bg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9525</xdr:rowOff>
    </xdr:to>
    <xdr:sp macro="" textlink="">
      <xdr:nvSpPr>
        <xdr:cNvPr id="19" name="Pictur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3" name="Pictur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9525</xdr:rowOff>
    </xdr:to>
    <xdr:sp macro="" textlink="">
      <xdr:nvSpPr>
        <xdr:cNvPr id="25" name="Picture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9" name="Picture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123826</xdr:rowOff>
    </xdr:from>
    <xdr:to>
      <xdr:col>12</xdr:col>
      <xdr:colOff>522407</xdr:colOff>
      <xdr:row>6</xdr:row>
      <xdr:rowOff>20264</xdr:rowOff>
    </xdr:to>
    <xdr:pic>
      <xdr:nvPicPr>
        <xdr:cNvPr id="5" name="Imagem 2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1" y="123826"/>
          <a:ext cx="665281" cy="86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95251</xdr:rowOff>
    </xdr:from>
    <xdr:to>
      <xdr:col>0</xdr:col>
      <xdr:colOff>1009650</xdr:colOff>
      <xdr:row>6</xdr:row>
      <xdr:rowOff>42958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1"/>
          <a:ext cx="933450" cy="919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8" name="Pictur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4478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44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0" name="Pictur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7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</xdr:colOff>
      <xdr:row>11</xdr:row>
      <xdr:rowOff>0</xdr:rowOff>
    </xdr:from>
    <xdr:to>
      <xdr:col>13</xdr:col>
      <xdr:colOff>0</xdr:colOff>
      <xdr:row>11</xdr:row>
      <xdr:rowOff>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9050" y="2124075"/>
          <a:ext cx="8982075" cy="0"/>
        </a:xfrm>
        <a:prstGeom prst="line">
          <a:avLst/>
        </a:prstGeom>
        <a:ln>
          <a:solidFill>
            <a:schemeClr val="bg2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9525</xdr:rowOff>
    </xdr:to>
    <xdr:sp macro="" textlink="">
      <xdr:nvSpPr>
        <xdr:cNvPr id="13" name="Pictur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17" name="Pictur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0</xdr:colOff>
      <xdr:row>8</xdr:row>
      <xdr:rowOff>9525</xdr:rowOff>
    </xdr:to>
    <xdr:sp macro="" textlink="">
      <xdr:nvSpPr>
        <xdr:cNvPr id="19" name="Picture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9525</xdr:colOff>
      <xdr:row>8</xdr:row>
      <xdr:rowOff>9525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3" name="Pictur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11</xdr:row>
      <xdr:rowOff>209550</xdr:rowOff>
    </xdr:from>
    <xdr:to>
      <xdr:col>3</xdr:col>
      <xdr:colOff>209550</xdr:colOff>
      <xdr:row>11</xdr:row>
      <xdr:rowOff>219075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200650" y="224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0</xdr:colOff>
      <xdr:row>12</xdr:row>
      <xdr:rowOff>9525</xdr:rowOff>
    </xdr:to>
    <xdr:sp macro="" textlink="">
      <xdr:nvSp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9907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323850</xdr:colOff>
      <xdr:row>12</xdr:row>
      <xdr:rowOff>323850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22764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0</xdr:colOff>
      <xdr:row>12</xdr:row>
      <xdr:rowOff>9525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9525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009900" y="16287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00990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00050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0</xdr:colOff>
      <xdr:row>11</xdr:row>
      <xdr:rowOff>9525</xdr:rowOff>
    </xdr:to>
    <xdr:sp macro="" textlink="">
      <xdr:nvSpPr>
        <xdr:cNvPr id="17" name="Picture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717177</xdr:colOff>
      <xdr:row>0</xdr:row>
      <xdr:rowOff>67798</xdr:rowOff>
    </xdr:from>
    <xdr:to>
      <xdr:col>5</xdr:col>
      <xdr:colOff>373380</xdr:colOff>
      <xdr:row>5</xdr:row>
      <xdr:rowOff>67336</xdr:rowOff>
    </xdr:to>
    <xdr:pic>
      <xdr:nvPicPr>
        <xdr:cNvPr id="22" name="Imagem 28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5117" y="67798"/>
          <a:ext cx="654423" cy="95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154640</xdr:colOff>
      <xdr:row>0</xdr:row>
      <xdr:rowOff>50428</xdr:rowOff>
    </xdr:from>
    <xdr:to>
      <xdr:col>2</xdr:col>
      <xdr:colOff>414618</xdr:colOff>
      <xdr:row>4</xdr:row>
      <xdr:rowOff>116304</xdr:rowOff>
    </xdr:to>
    <xdr:pic>
      <xdr:nvPicPr>
        <xdr:cNvPr id="23" name="Imagem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758" y="991722"/>
          <a:ext cx="865095" cy="827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00050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9525</xdr:rowOff>
    </xdr:to>
    <xdr:sp macro="" textlink="">
      <xdr:nvSpPr>
        <xdr:cNvPr id="25" name="Picture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295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95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9" name="Picture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9635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9635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31" name="Picture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32" name="Pictur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33" name="Picture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5" name="Picture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6" name="Picture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37" name="Picture 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5528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38" name="Pictur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39" name="Picture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40" name="Picture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8577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41" name="Picture 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42" name="Picture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76"/>
  <sheetViews>
    <sheetView showGridLines="0" tabSelected="1" view="pageBreakPreview" zoomScaleNormal="100" zoomScaleSheetLayoutView="100" workbookViewId="0">
      <pane ySplit="13" topLeftCell="A62" activePane="bottomLeft" state="frozen"/>
      <selection pane="bottomLeft" activeCell="A9" sqref="A9:O9"/>
    </sheetView>
  </sheetViews>
  <sheetFormatPr defaultColWidth="8.88671875" defaultRowHeight="13.2" zeroHeight="1"/>
  <cols>
    <col min="1" max="1" width="4.6640625" customWidth="1"/>
    <col min="2" max="2" width="25.6640625" bestFit="1" customWidth="1"/>
    <col min="3" max="3" width="12.88671875" customWidth="1"/>
    <col min="4" max="12" width="10.6640625" customWidth="1"/>
    <col min="13" max="13" width="35.44140625" customWidth="1"/>
    <col min="14" max="14" width="8.88671875" customWidth="1"/>
    <col min="16384" max="16384" width="6.88671875" customWidth="1"/>
  </cols>
  <sheetData>
    <row r="1" spans="1:17" ht="12.9" customHeight="1">
      <c r="A1" s="297" t="s">
        <v>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7" ht="12" customHeight="1">
      <c r="A2" s="297" t="s">
        <v>122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7" ht="12" customHeight="1">
      <c r="A3" s="297" t="s">
        <v>121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</row>
    <row r="4" spans="1:17" ht="12" customHeight="1">
      <c r="A4" s="297" t="s">
        <v>120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</row>
    <row r="5" spans="1:17" ht="12" customHeight="1">
      <c r="A5" s="297" t="s">
        <v>132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</row>
    <row r="6" spans="1:17" ht="12" customHeight="1">
      <c r="A6" s="297" t="s">
        <v>131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</row>
    <row r="7" spans="1:17" ht="18">
      <c r="A7" s="1"/>
      <c r="B7" s="50" t="s">
        <v>133</v>
      </c>
      <c r="C7" s="1"/>
      <c r="D7" s="1"/>
      <c r="E7" s="202"/>
      <c r="F7" s="1"/>
      <c r="G7" s="1"/>
      <c r="H7" s="52"/>
      <c r="I7" s="1"/>
      <c r="J7" s="1"/>
      <c r="K7" s="53"/>
      <c r="L7" s="54"/>
      <c r="M7" s="55"/>
    </row>
    <row r="8" spans="1:17" ht="18.75" customHeight="1">
      <c r="A8" s="1"/>
      <c r="B8" s="296" t="s">
        <v>124</v>
      </c>
      <c r="C8" s="296"/>
      <c r="D8" s="296"/>
      <c r="E8" s="296"/>
      <c r="F8" s="296"/>
      <c r="G8" s="296"/>
      <c r="H8" s="296"/>
      <c r="I8" s="296"/>
      <c r="J8" s="296"/>
      <c r="K8" s="53"/>
      <c r="L8" s="54"/>
      <c r="M8" s="55"/>
    </row>
    <row r="9" spans="1:17" s="61" customFormat="1" ht="30" customHeight="1">
      <c r="A9" s="281" t="s">
        <v>67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Q9" s="62"/>
    </row>
    <row r="10" spans="1:17" ht="19.5" customHeight="1">
      <c r="A10" s="1"/>
      <c r="B10" s="284" t="s">
        <v>28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7" ht="9.9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ht="15" customHeight="1">
      <c r="A12" s="1"/>
      <c r="B12" s="286" t="s">
        <v>16</v>
      </c>
      <c r="C12" s="288" t="s">
        <v>1</v>
      </c>
      <c r="D12" s="290" t="s">
        <v>24</v>
      </c>
      <c r="E12" s="291"/>
      <c r="F12" s="291"/>
      <c r="G12" s="291"/>
      <c r="H12" s="291"/>
      <c r="I12" s="292"/>
      <c r="J12" s="293" t="s">
        <v>15</v>
      </c>
      <c r="K12" s="293" t="s">
        <v>25</v>
      </c>
      <c r="L12" s="282" t="s">
        <v>26</v>
      </c>
      <c r="M12" s="282" t="s">
        <v>118</v>
      </c>
      <c r="N12" t="s">
        <v>136</v>
      </c>
    </row>
    <row r="13" spans="1:17" ht="15" customHeight="1" thickBot="1">
      <c r="A13" s="1"/>
      <c r="B13" s="287"/>
      <c r="C13" s="289"/>
      <c r="D13" s="49" t="s">
        <v>19</v>
      </c>
      <c r="E13" s="49" t="s">
        <v>20</v>
      </c>
      <c r="F13" s="49" t="s">
        <v>17</v>
      </c>
      <c r="G13" s="49" t="s">
        <v>21</v>
      </c>
      <c r="H13" s="49" t="s">
        <v>18</v>
      </c>
      <c r="I13" s="7" t="s">
        <v>22</v>
      </c>
      <c r="J13" s="294"/>
      <c r="K13" s="294"/>
      <c r="L13" s="285"/>
      <c r="M13" s="283"/>
    </row>
    <row r="14" spans="1:17" ht="15" customHeight="1">
      <c r="A14" s="1"/>
      <c r="B14" s="279" t="s">
        <v>51</v>
      </c>
      <c r="C14" s="239" t="s">
        <v>8</v>
      </c>
      <c r="D14" s="240">
        <v>6.4249999999999998</v>
      </c>
      <c r="E14" s="240"/>
      <c r="F14" s="240"/>
      <c r="G14" s="240">
        <v>6.43</v>
      </c>
      <c r="H14" s="240">
        <v>21.56</v>
      </c>
      <c r="I14" s="113"/>
      <c r="J14" s="106"/>
      <c r="K14" s="81"/>
      <c r="L14" s="205"/>
      <c r="M14" s="212" t="s">
        <v>119</v>
      </c>
    </row>
    <row r="15" spans="1:17" ht="15" customHeight="1">
      <c r="A15" s="1"/>
      <c r="B15" s="271"/>
      <c r="C15" s="241" t="s">
        <v>4</v>
      </c>
      <c r="D15" s="234">
        <v>3.1</v>
      </c>
      <c r="E15" s="204"/>
      <c r="F15" s="204"/>
      <c r="G15" s="204">
        <v>3.1</v>
      </c>
      <c r="H15" s="204">
        <v>3.1</v>
      </c>
      <c r="I15" s="103"/>
      <c r="J15" s="107"/>
      <c r="K15" s="17"/>
      <c r="L15" s="206"/>
      <c r="M15" s="213"/>
    </row>
    <row r="16" spans="1:17" ht="15" customHeight="1">
      <c r="A16" s="1"/>
      <c r="B16" s="271"/>
      <c r="C16" s="242" t="s">
        <v>23</v>
      </c>
      <c r="D16" s="235">
        <v>1.68</v>
      </c>
      <c r="E16" s="235"/>
      <c r="F16" s="235"/>
      <c r="G16" s="235">
        <v>0</v>
      </c>
      <c r="H16" s="235">
        <f>(3*0.8*2.1)+(1*1*2.1)+(2*1.2*0.7)+(1.2*0.7)+(2*1*2.1)+(1.5*0.7)+(3*0.7)+(1.75*2.6)</f>
        <v>21.56</v>
      </c>
      <c r="I16" s="116"/>
      <c r="J16" s="108"/>
      <c r="K16" s="17"/>
      <c r="L16" s="206"/>
      <c r="M16" s="214"/>
    </row>
    <row r="17" spans="1:13" ht="15" customHeight="1" thickBot="1">
      <c r="A17" s="1"/>
      <c r="B17" s="272"/>
      <c r="C17" s="243" t="s">
        <v>3</v>
      </c>
      <c r="D17" s="203">
        <f>D14*D15-D16</f>
        <v>18.237500000000001</v>
      </c>
      <c r="E17" s="203">
        <f>E14*E15-E16</f>
        <v>0</v>
      </c>
      <c r="F17" s="203">
        <f t="shared" ref="F17:I17" si="0">F14*F15-F16</f>
        <v>0</v>
      </c>
      <c r="G17" s="203">
        <f t="shared" si="0"/>
        <v>19.933</v>
      </c>
      <c r="H17" s="203">
        <f t="shared" si="0"/>
        <v>45.275999999999996</v>
      </c>
      <c r="I17" s="100">
        <f t="shared" si="0"/>
        <v>0</v>
      </c>
      <c r="J17" s="110"/>
      <c r="K17" s="5">
        <f>(SUM(D17:I17))-(L17+J17)</f>
        <v>19.933000000000007</v>
      </c>
      <c r="L17" s="6">
        <f>SUMIFS(D17:I17,D16:I16,"&gt;0")</f>
        <v>63.513499999999993</v>
      </c>
      <c r="M17" s="213"/>
    </row>
    <row r="18" spans="1:13" ht="15" customHeight="1" thickTop="1">
      <c r="A18" s="1"/>
      <c r="B18" s="295" t="s">
        <v>42</v>
      </c>
      <c r="C18" s="244" t="s">
        <v>8</v>
      </c>
      <c r="D18" s="234">
        <v>3.355</v>
      </c>
      <c r="E18" s="234">
        <v>1.97</v>
      </c>
      <c r="F18" s="234">
        <v>3.27</v>
      </c>
      <c r="G18" s="234">
        <v>1.75</v>
      </c>
      <c r="H18" s="234"/>
      <c r="I18" s="102"/>
      <c r="J18" s="111"/>
      <c r="K18" s="16"/>
      <c r="L18" s="205"/>
      <c r="M18" s="213"/>
    </row>
    <row r="19" spans="1:13" ht="15" customHeight="1">
      <c r="A19" s="1"/>
      <c r="B19" s="271"/>
      <c r="C19" s="241" t="s">
        <v>4</v>
      </c>
      <c r="D19" s="204">
        <v>3.15</v>
      </c>
      <c r="E19" s="204">
        <v>3.1</v>
      </c>
      <c r="F19" s="204">
        <v>3.15</v>
      </c>
      <c r="G19" s="204">
        <f>0.2+0.5</f>
        <v>0.7</v>
      </c>
      <c r="H19" s="204"/>
      <c r="I19" s="103"/>
      <c r="J19" s="107"/>
      <c r="K19" s="17"/>
      <c r="L19" s="206"/>
      <c r="M19" s="213"/>
    </row>
    <row r="20" spans="1:13" ht="15" customHeight="1">
      <c r="A20" s="1"/>
      <c r="B20" s="271"/>
      <c r="C20" s="242" t="s">
        <v>23</v>
      </c>
      <c r="D20" s="235"/>
      <c r="E20" s="235">
        <f>1.2*0.7</f>
        <v>0.84</v>
      </c>
      <c r="F20" s="235">
        <f>(1*2.1)</f>
        <v>2.1</v>
      </c>
      <c r="G20" s="235"/>
      <c r="H20" s="235"/>
      <c r="I20" s="116"/>
      <c r="J20" s="108"/>
      <c r="K20" s="17"/>
      <c r="L20" s="206"/>
      <c r="M20" s="213"/>
    </row>
    <row r="21" spans="1:13" ht="15" customHeight="1" thickBot="1">
      <c r="A21" s="1"/>
      <c r="B21" s="272"/>
      <c r="C21" s="243" t="s">
        <v>3</v>
      </c>
      <c r="D21" s="203">
        <f>D18*D19-D20</f>
        <v>10.568249999999999</v>
      </c>
      <c r="E21" s="203">
        <f t="shared" ref="E21:I21" si="1">E18*E19-E20</f>
        <v>5.2670000000000003</v>
      </c>
      <c r="F21" s="203">
        <f t="shared" si="1"/>
        <v>8.2004999999999999</v>
      </c>
      <c r="G21" s="203">
        <f t="shared" si="1"/>
        <v>1.2249999999999999</v>
      </c>
      <c r="H21" s="203">
        <f t="shared" si="1"/>
        <v>0</v>
      </c>
      <c r="I21" s="100">
        <f t="shared" si="1"/>
        <v>0</v>
      </c>
      <c r="J21" s="114">
        <f>SUM(D21:I21)</f>
        <v>25.260750000000002</v>
      </c>
      <c r="K21" s="100"/>
      <c r="L21" s="207"/>
      <c r="M21" s="213"/>
    </row>
    <row r="22" spans="1:13" ht="15" customHeight="1" thickTop="1">
      <c r="A22" s="1"/>
      <c r="B22" s="270" t="s">
        <v>43</v>
      </c>
      <c r="C22" s="245" t="s">
        <v>8</v>
      </c>
      <c r="D22" s="246">
        <v>3.13</v>
      </c>
      <c r="E22" s="234"/>
      <c r="F22" s="246">
        <v>3</v>
      </c>
      <c r="G22" s="234">
        <v>1.97</v>
      </c>
      <c r="H22" s="246"/>
      <c r="I22" s="104"/>
      <c r="J22" s="109"/>
      <c r="K22" s="15"/>
      <c r="L22" s="208"/>
      <c r="M22" s="213"/>
    </row>
    <row r="23" spans="1:13" ht="15" customHeight="1">
      <c r="A23" s="1"/>
      <c r="B23" s="271"/>
      <c r="C23" s="241" t="s">
        <v>4</v>
      </c>
      <c r="D23" s="204">
        <v>3.15</v>
      </c>
      <c r="E23" s="204"/>
      <c r="F23" s="204">
        <v>3.15</v>
      </c>
      <c r="G23" s="204">
        <v>3.1</v>
      </c>
      <c r="H23" s="204"/>
      <c r="I23" s="103"/>
      <c r="J23" s="107"/>
      <c r="K23" s="17"/>
      <c r="L23" s="206"/>
      <c r="M23" s="213"/>
    </row>
    <row r="24" spans="1:13" ht="15" customHeight="1">
      <c r="A24" s="1"/>
      <c r="B24" s="271"/>
      <c r="C24" s="242" t="s">
        <v>23</v>
      </c>
      <c r="D24" s="235">
        <f>(0.8*2.1)</f>
        <v>1.6800000000000002</v>
      </c>
      <c r="E24" s="235"/>
      <c r="F24" s="235"/>
      <c r="G24" s="235">
        <f>1.2*0.7</f>
        <v>0.84</v>
      </c>
      <c r="H24" s="235"/>
      <c r="I24" s="116"/>
      <c r="J24" s="108"/>
      <c r="K24" s="17"/>
      <c r="L24" s="206"/>
      <c r="M24" s="213"/>
    </row>
    <row r="25" spans="1:13" ht="15" customHeight="1" thickBot="1">
      <c r="A25" s="1"/>
      <c r="B25" s="272"/>
      <c r="C25" s="243" t="s">
        <v>3</v>
      </c>
      <c r="D25" s="203">
        <f>D22*D23-D24</f>
        <v>8.1794999999999991</v>
      </c>
      <c r="E25" s="203">
        <f t="shared" ref="E25" si="2">E22*E23-E24</f>
        <v>0</v>
      </c>
      <c r="F25" s="203">
        <f t="shared" ref="F25:I25" si="3">F22*F23-F24</f>
        <v>9.4499999999999993</v>
      </c>
      <c r="G25" s="203">
        <f t="shared" si="3"/>
        <v>5.2670000000000003</v>
      </c>
      <c r="H25" s="203">
        <f t="shared" si="3"/>
        <v>0</v>
      </c>
      <c r="I25" s="100">
        <f t="shared" si="3"/>
        <v>0</v>
      </c>
      <c r="J25" s="114">
        <f>SUM(D25:I25)</f>
        <v>22.8965</v>
      </c>
      <c r="K25" s="100"/>
      <c r="L25" s="207"/>
      <c r="M25" s="213"/>
    </row>
    <row r="26" spans="1:13" ht="15" customHeight="1" thickTop="1">
      <c r="A26" s="1"/>
      <c r="B26" s="270" t="s">
        <v>44</v>
      </c>
      <c r="C26" s="245" t="s">
        <v>8</v>
      </c>
      <c r="D26" s="246">
        <v>1.8</v>
      </c>
      <c r="E26" s="247">
        <v>2</v>
      </c>
      <c r="F26" s="247">
        <v>1.85</v>
      </c>
      <c r="G26" s="247">
        <v>2</v>
      </c>
      <c r="H26" s="247"/>
      <c r="I26" s="104"/>
      <c r="J26" s="109"/>
      <c r="K26" s="15"/>
      <c r="L26" s="208"/>
      <c r="M26" s="213"/>
    </row>
    <row r="27" spans="1:13" ht="15" customHeight="1">
      <c r="A27" s="1"/>
      <c r="B27" s="271"/>
      <c r="C27" s="241" t="s">
        <v>4</v>
      </c>
      <c r="D27" s="204">
        <v>3.1</v>
      </c>
      <c r="E27" s="248">
        <v>3.1</v>
      </c>
      <c r="F27" s="248">
        <v>3.2</v>
      </c>
      <c r="G27" s="248">
        <v>3.2</v>
      </c>
      <c r="H27" s="248"/>
      <c r="I27" s="103"/>
      <c r="J27" s="107"/>
      <c r="K27" s="14"/>
      <c r="L27" s="209"/>
      <c r="M27" s="213"/>
    </row>
    <row r="28" spans="1:13" ht="15" customHeight="1">
      <c r="A28" s="1"/>
      <c r="B28" s="271"/>
      <c r="C28" s="242" t="s">
        <v>23</v>
      </c>
      <c r="D28" s="249"/>
      <c r="E28" s="249"/>
      <c r="F28" s="235"/>
      <c r="G28" s="235">
        <f>(0.8*2.1)+(1*2.1)</f>
        <v>3.7800000000000002</v>
      </c>
      <c r="H28" s="249"/>
      <c r="I28" s="116"/>
      <c r="J28" s="107"/>
      <c r="K28" s="14"/>
      <c r="L28" s="209"/>
      <c r="M28" s="213"/>
    </row>
    <row r="29" spans="1:13" ht="15" customHeight="1" thickBot="1">
      <c r="A29" s="1"/>
      <c r="B29" s="272"/>
      <c r="C29" s="243" t="s">
        <v>3</v>
      </c>
      <c r="D29" s="203">
        <f>D26*D27-D28</f>
        <v>5.58</v>
      </c>
      <c r="E29" s="203">
        <f t="shared" ref="E29:I29" si="4">E26*E27-E28</f>
        <v>6.2</v>
      </c>
      <c r="F29" s="203">
        <f t="shared" si="4"/>
        <v>5.9200000000000008</v>
      </c>
      <c r="G29" s="203">
        <f t="shared" si="4"/>
        <v>2.62</v>
      </c>
      <c r="H29" s="203"/>
      <c r="I29" s="100">
        <f t="shared" si="4"/>
        <v>0</v>
      </c>
      <c r="J29" s="114">
        <f>SUM(D29:I29)</f>
        <v>20.320000000000004</v>
      </c>
      <c r="K29" s="100"/>
      <c r="L29" s="207"/>
      <c r="M29" s="213"/>
    </row>
    <row r="30" spans="1:13" ht="15" customHeight="1" thickTop="1">
      <c r="A30" s="1"/>
      <c r="B30" s="267" t="s">
        <v>45</v>
      </c>
      <c r="C30" s="245" t="s">
        <v>8</v>
      </c>
      <c r="D30" s="247">
        <v>3</v>
      </c>
      <c r="E30" s="247"/>
      <c r="F30" s="247">
        <v>3.2</v>
      </c>
      <c r="G30" s="247">
        <v>2</v>
      </c>
      <c r="H30" s="247"/>
      <c r="I30" s="104"/>
      <c r="J30" s="109"/>
      <c r="K30" s="15"/>
      <c r="L30" s="208"/>
      <c r="M30" s="213"/>
    </row>
    <row r="31" spans="1:13" ht="15" customHeight="1">
      <c r="A31" s="1"/>
      <c r="B31" s="268"/>
      <c r="C31" s="241" t="s">
        <v>4</v>
      </c>
      <c r="D31" s="248">
        <v>3.1</v>
      </c>
      <c r="E31" s="248"/>
      <c r="F31" s="248">
        <v>3.2</v>
      </c>
      <c r="G31" s="248">
        <v>3.1</v>
      </c>
      <c r="H31" s="248"/>
      <c r="I31" s="103"/>
      <c r="J31" s="107"/>
      <c r="K31" s="14"/>
      <c r="L31" s="209"/>
      <c r="M31" s="213"/>
    </row>
    <row r="32" spans="1:13" ht="15" customHeight="1">
      <c r="A32" s="1"/>
      <c r="B32" s="268"/>
      <c r="C32" s="242" t="s">
        <v>23</v>
      </c>
      <c r="D32" s="249"/>
      <c r="E32" s="249"/>
      <c r="F32" s="235">
        <v>0.84</v>
      </c>
      <c r="G32" s="235">
        <f>(0.8*2.1)</f>
        <v>1.6800000000000002</v>
      </c>
      <c r="H32" s="249"/>
      <c r="I32" s="116"/>
      <c r="J32" s="107"/>
      <c r="K32" s="14"/>
      <c r="L32" s="209"/>
      <c r="M32" s="213"/>
    </row>
    <row r="33" spans="1:13" ht="15" customHeight="1" thickBot="1">
      <c r="A33" s="1"/>
      <c r="B33" s="269"/>
      <c r="C33" s="243" t="s">
        <v>3</v>
      </c>
      <c r="D33" s="203">
        <f>D30*D31-D32</f>
        <v>9.3000000000000007</v>
      </c>
      <c r="E33" s="203">
        <f t="shared" ref="E33:I33" si="5">E30*E31-E32</f>
        <v>0</v>
      </c>
      <c r="F33" s="203">
        <f t="shared" si="5"/>
        <v>9.4000000000000021</v>
      </c>
      <c r="G33" s="203">
        <f t="shared" si="5"/>
        <v>4.5199999999999996</v>
      </c>
      <c r="H33" s="203">
        <f t="shared" si="5"/>
        <v>0</v>
      </c>
      <c r="I33" s="100">
        <f t="shared" si="5"/>
        <v>0</v>
      </c>
      <c r="J33" s="114">
        <f>SUM(D33:I33)</f>
        <v>23.220000000000002</v>
      </c>
      <c r="K33" s="100"/>
      <c r="L33" s="207"/>
      <c r="M33" s="213"/>
    </row>
    <row r="34" spans="1:13" ht="15" customHeight="1" thickTop="1">
      <c r="A34" s="1"/>
      <c r="B34" s="267" t="s">
        <v>46</v>
      </c>
      <c r="C34" s="245" t="s">
        <v>8</v>
      </c>
      <c r="D34" s="247">
        <v>1.175</v>
      </c>
      <c r="E34" s="247">
        <v>2.15</v>
      </c>
      <c r="F34" s="247">
        <v>1.175</v>
      </c>
      <c r="G34" s="247">
        <v>2.15</v>
      </c>
      <c r="H34" s="247"/>
      <c r="I34" s="104"/>
      <c r="J34" s="109"/>
      <c r="K34" s="15"/>
      <c r="L34" s="208"/>
      <c r="M34" s="213"/>
    </row>
    <row r="35" spans="1:13" ht="15" customHeight="1">
      <c r="A35" s="1"/>
      <c r="B35" s="268"/>
      <c r="C35" s="241" t="s">
        <v>4</v>
      </c>
      <c r="D35" s="248">
        <v>3.1</v>
      </c>
      <c r="E35" s="248">
        <v>3.1</v>
      </c>
      <c r="F35" s="248">
        <f>0.2+0.5+0.5</f>
        <v>1.2</v>
      </c>
      <c r="G35" s="248">
        <v>3.1</v>
      </c>
      <c r="H35" s="248"/>
      <c r="I35" s="103"/>
      <c r="J35" s="107"/>
      <c r="K35" s="14"/>
      <c r="L35" s="209"/>
      <c r="M35" s="213"/>
    </row>
    <row r="36" spans="1:13" ht="15" customHeight="1">
      <c r="A36" s="1"/>
      <c r="B36" s="268"/>
      <c r="C36" s="242" t="s">
        <v>23</v>
      </c>
      <c r="D36" s="204">
        <f>(1*2.1)</f>
        <v>2.1</v>
      </c>
      <c r="E36" s="235">
        <f>(0.8*2.1)</f>
        <v>1.6800000000000002</v>
      </c>
      <c r="F36" s="204"/>
      <c r="G36" s="248"/>
      <c r="H36" s="248"/>
      <c r="I36" s="103"/>
      <c r="J36" s="107"/>
      <c r="K36" s="14"/>
      <c r="L36" s="209"/>
      <c r="M36" s="213"/>
    </row>
    <row r="37" spans="1:13" ht="15" customHeight="1" thickBot="1">
      <c r="A37" s="1"/>
      <c r="B37" s="269"/>
      <c r="C37" s="243" t="s">
        <v>3</v>
      </c>
      <c r="D37" s="203">
        <f>D34*D35-D36</f>
        <v>1.5425</v>
      </c>
      <c r="E37" s="203">
        <f t="shared" ref="E37:I37" si="6">E34*E35-E36</f>
        <v>4.9849999999999994</v>
      </c>
      <c r="F37" s="203">
        <f t="shared" si="6"/>
        <v>1.41</v>
      </c>
      <c r="G37" s="203">
        <f t="shared" si="6"/>
        <v>6.665</v>
      </c>
      <c r="H37" s="203">
        <f t="shared" si="6"/>
        <v>0</v>
      </c>
      <c r="I37" s="100">
        <f t="shared" si="6"/>
        <v>0</v>
      </c>
      <c r="J37" s="114">
        <f>SUM(D37:I37)</f>
        <v>14.602499999999999</v>
      </c>
      <c r="K37" s="100"/>
      <c r="L37" s="207"/>
      <c r="M37" s="213"/>
    </row>
    <row r="38" spans="1:13" ht="15" customHeight="1" thickTop="1">
      <c r="A38" s="1"/>
      <c r="B38" s="267" t="s">
        <v>47</v>
      </c>
      <c r="C38" s="245" t="s">
        <v>8</v>
      </c>
      <c r="D38" s="247">
        <v>5.0999999999999996</v>
      </c>
      <c r="E38" s="247"/>
      <c r="F38" s="247">
        <v>2.86</v>
      </c>
      <c r="G38" s="247">
        <v>2.1749999999999998</v>
      </c>
      <c r="H38" s="247">
        <v>5.85</v>
      </c>
      <c r="I38" s="104"/>
      <c r="J38" s="109"/>
      <c r="K38" s="15"/>
      <c r="L38" s="208"/>
      <c r="M38" s="213"/>
    </row>
    <row r="39" spans="1:13" ht="15" customHeight="1">
      <c r="A39" s="1"/>
      <c r="B39" s="268"/>
      <c r="C39" s="241" t="s">
        <v>4</v>
      </c>
      <c r="D39" s="248">
        <v>3.1</v>
      </c>
      <c r="E39" s="248"/>
      <c r="F39" s="248">
        <v>3.2</v>
      </c>
      <c r="G39" s="248">
        <v>3.2</v>
      </c>
      <c r="H39" s="248">
        <v>3.2</v>
      </c>
      <c r="I39" s="103"/>
      <c r="J39" s="107"/>
      <c r="K39" s="14"/>
      <c r="L39" s="209"/>
      <c r="M39" s="213"/>
    </row>
    <row r="40" spans="1:13" ht="15" customHeight="1">
      <c r="A40" s="1"/>
      <c r="B40" s="268"/>
      <c r="C40" s="242" t="s">
        <v>23</v>
      </c>
      <c r="D40" s="235">
        <f>(1.2*0.7)</f>
        <v>0.84</v>
      </c>
      <c r="E40" s="235"/>
      <c r="F40" s="235"/>
      <c r="G40" s="249"/>
      <c r="H40" s="235">
        <f>(3*0.7)+(1.2*0.7)</f>
        <v>2.9399999999999995</v>
      </c>
      <c r="I40" s="116"/>
      <c r="J40" s="107"/>
      <c r="K40" s="14"/>
      <c r="L40" s="209"/>
      <c r="M40" s="213"/>
    </row>
    <row r="41" spans="1:13" ht="15" customHeight="1" thickBot="1">
      <c r="A41" s="1"/>
      <c r="B41" s="269"/>
      <c r="C41" s="243" t="s">
        <v>3</v>
      </c>
      <c r="D41" s="203">
        <f>D38*D39-D40</f>
        <v>14.969999999999999</v>
      </c>
      <c r="E41" s="203"/>
      <c r="F41" s="203">
        <f t="shared" ref="F41:I41" si="7">F38*F39-F40</f>
        <v>9.1519999999999992</v>
      </c>
      <c r="G41" s="203">
        <f t="shared" si="7"/>
        <v>6.96</v>
      </c>
      <c r="H41" s="203">
        <f t="shared" si="7"/>
        <v>15.78</v>
      </c>
      <c r="I41" s="100">
        <f t="shared" si="7"/>
        <v>0</v>
      </c>
      <c r="J41" s="114">
        <f>SUM(D41:I41)</f>
        <v>46.862000000000002</v>
      </c>
      <c r="K41" s="100"/>
      <c r="L41" s="207"/>
      <c r="M41" s="213"/>
    </row>
    <row r="42" spans="1:13" ht="15" customHeight="1" thickTop="1">
      <c r="A42" s="1"/>
      <c r="B42" s="267" t="s">
        <v>48</v>
      </c>
      <c r="C42" s="245" t="s">
        <v>8</v>
      </c>
      <c r="D42" s="247">
        <v>1.9750000000000001</v>
      </c>
      <c r="E42" s="247">
        <v>3</v>
      </c>
      <c r="F42" s="247">
        <v>2.0249999999999999</v>
      </c>
      <c r="G42" s="247">
        <v>2.95</v>
      </c>
      <c r="H42" s="247"/>
      <c r="I42" s="104"/>
      <c r="J42" s="109"/>
      <c r="K42" s="15"/>
      <c r="L42" s="208"/>
      <c r="M42" s="213"/>
    </row>
    <row r="43" spans="1:13" ht="15" customHeight="1">
      <c r="A43" s="1"/>
      <c r="B43" s="268"/>
      <c r="C43" s="241" t="s">
        <v>4</v>
      </c>
      <c r="D43" s="248">
        <v>3.1</v>
      </c>
      <c r="E43" s="248">
        <v>3.1</v>
      </c>
      <c r="F43" s="248">
        <v>3.15</v>
      </c>
      <c r="G43" s="248">
        <v>3.2</v>
      </c>
      <c r="H43" s="248"/>
      <c r="I43" s="103"/>
      <c r="J43" s="107"/>
      <c r="K43" s="14"/>
      <c r="L43" s="209"/>
      <c r="M43" s="213"/>
    </row>
    <row r="44" spans="1:13" ht="15" customHeight="1">
      <c r="A44" s="1"/>
      <c r="B44" s="268"/>
      <c r="C44" s="242" t="s">
        <v>23</v>
      </c>
      <c r="D44" s="249"/>
      <c r="E44" s="235">
        <f>(0.8*2.1)</f>
        <v>1.6800000000000002</v>
      </c>
      <c r="F44" s="249"/>
      <c r="G44" s="235">
        <f>(0.8*2.1)+(1*2.1)</f>
        <v>3.7800000000000002</v>
      </c>
      <c r="H44" s="249"/>
      <c r="I44" s="116"/>
      <c r="J44" s="107"/>
      <c r="K44" s="14"/>
      <c r="L44" s="209"/>
      <c r="M44" s="213"/>
    </row>
    <row r="45" spans="1:13" ht="15" customHeight="1" thickBot="1">
      <c r="A45" s="1"/>
      <c r="B45" s="269"/>
      <c r="C45" s="243" t="s">
        <v>3</v>
      </c>
      <c r="D45" s="203">
        <f>D42*D43-D44</f>
        <v>6.1225000000000005</v>
      </c>
      <c r="E45" s="203">
        <f t="shared" ref="E45:I45" si="8">E42*E43-E44</f>
        <v>7.620000000000001</v>
      </c>
      <c r="F45" s="203">
        <f t="shared" si="8"/>
        <v>6.3787499999999993</v>
      </c>
      <c r="G45" s="203">
        <f t="shared" si="8"/>
        <v>5.660000000000001</v>
      </c>
      <c r="H45" s="203">
        <f t="shared" si="8"/>
        <v>0</v>
      </c>
      <c r="I45" s="100">
        <f t="shared" si="8"/>
        <v>0</v>
      </c>
      <c r="J45" s="114">
        <f>SUM(D45:I45)</f>
        <v>25.78125</v>
      </c>
      <c r="K45" s="100"/>
      <c r="L45" s="207"/>
      <c r="M45" s="213"/>
    </row>
    <row r="46" spans="1:13" ht="15" customHeight="1" thickTop="1">
      <c r="A46" s="1"/>
      <c r="B46" s="267" t="s">
        <v>50</v>
      </c>
      <c r="C46" s="245" t="s">
        <v>8</v>
      </c>
      <c r="D46" s="247">
        <v>2.91</v>
      </c>
      <c r="E46" s="247"/>
      <c r="F46" s="247">
        <v>4.25</v>
      </c>
      <c r="G46" s="247">
        <v>3.15</v>
      </c>
      <c r="H46" s="247">
        <v>1.44</v>
      </c>
      <c r="I46" s="104"/>
      <c r="J46" s="109"/>
      <c r="K46" s="15"/>
      <c r="L46" s="208"/>
      <c r="M46" s="213"/>
    </row>
    <row r="47" spans="1:13" ht="15" customHeight="1">
      <c r="A47" s="1"/>
      <c r="B47" s="268"/>
      <c r="C47" s="241" t="s">
        <v>4</v>
      </c>
      <c r="D47" s="248">
        <v>3.1</v>
      </c>
      <c r="E47" s="248"/>
      <c r="F47" s="248">
        <v>3.15</v>
      </c>
      <c r="G47" s="248">
        <v>3.1</v>
      </c>
      <c r="H47" s="248">
        <f>0.2+0.5+0.5</f>
        <v>1.2</v>
      </c>
      <c r="I47" s="103"/>
      <c r="J47" s="107"/>
      <c r="K47" s="14"/>
      <c r="L47" s="209"/>
      <c r="M47" s="213"/>
    </row>
    <row r="48" spans="1:13" ht="15" customHeight="1">
      <c r="A48" s="1"/>
      <c r="B48" s="268"/>
      <c r="C48" s="242" t="s">
        <v>23</v>
      </c>
      <c r="D48" s="249"/>
      <c r="E48" s="235"/>
      <c r="F48" s="249"/>
      <c r="G48" s="235">
        <f>(0.8*2.1)</f>
        <v>1.6800000000000002</v>
      </c>
      <c r="H48" s="249"/>
      <c r="I48" s="116"/>
      <c r="J48" s="107"/>
      <c r="K48" s="14"/>
      <c r="L48" s="209"/>
      <c r="M48" s="213"/>
    </row>
    <row r="49" spans="1:14" ht="15" customHeight="1" thickBot="1">
      <c r="A49" s="1"/>
      <c r="B49" s="269"/>
      <c r="C49" s="243" t="s">
        <v>3</v>
      </c>
      <c r="D49" s="203">
        <f>D46*D47-D48</f>
        <v>9.0210000000000008</v>
      </c>
      <c r="E49" s="203"/>
      <c r="F49" s="203">
        <f t="shared" ref="F49:I49" si="9">F46*F47-F48</f>
        <v>13.387499999999999</v>
      </c>
      <c r="G49" s="203">
        <f t="shared" si="9"/>
        <v>8.0850000000000009</v>
      </c>
      <c r="H49" s="203">
        <f t="shared" si="9"/>
        <v>1.728</v>
      </c>
      <c r="I49" s="100">
        <f t="shared" si="9"/>
        <v>0</v>
      </c>
      <c r="J49" s="114">
        <f>SUM(D49:I49)</f>
        <v>32.221499999999999</v>
      </c>
      <c r="K49" s="100"/>
      <c r="L49" s="207"/>
      <c r="M49" s="213"/>
    </row>
    <row r="50" spans="1:14" ht="15" customHeight="1" thickTop="1">
      <c r="A50" s="1"/>
      <c r="B50" s="267" t="s">
        <v>61</v>
      </c>
      <c r="C50" s="245" t="s">
        <v>8</v>
      </c>
      <c r="D50" s="247">
        <v>2.8875000000000002</v>
      </c>
      <c r="E50" s="247">
        <v>3</v>
      </c>
      <c r="F50" s="247">
        <v>2.9375</v>
      </c>
      <c r="G50" s="247">
        <v>2.9498000000000002</v>
      </c>
      <c r="H50" s="247"/>
      <c r="I50" s="104"/>
      <c r="J50" s="109"/>
      <c r="K50" s="15"/>
      <c r="L50" s="208"/>
      <c r="M50" s="213"/>
    </row>
    <row r="51" spans="1:14" ht="15" customHeight="1">
      <c r="A51" s="1"/>
      <c r="B51" s="268"/>
      <c r="C51" s="241" t="s">
        <v>4</v>
      </c>
      <c r="D51" s="248">
        <v>3.1</v>
      </c>
      <c r="E51" s="248">
        <v>3.1</v>
      </c>
      <c r="F51" s="248">
        <v>3.15</v>
      </c>
      <c r="G51" s="248">
        <v>3.2</v>
      </c>
      <c r="H51" s="248"/>
      <c r="I51" s="103"/>
      <c r="J51" s="107"/>
      <c r="K51" s="14"/>
      <c r="L51" s="209"/>
      <c r="M51" s="213"/>
    </row>
    <row r="52" spans="1:14" ht="15" customHeight="1">
      <c r="A52" s="1"/>
      <c r="B52" s="268"/>
      <c r="C52" s="242" t="s">
        <v>23</v>
      </c>
      <c r="D52" s="249"/>
      <c r="E52" s="235">
        <f>(0.8*2.1)</f>
        <v>1.6800000000000002</v>
      </c>
      <c r="F52" s="235"/>
      <c r="G52" s="235">
        <f>(0.8*2.1)+(1.5*0.7)</f>
        <v>2.73</v>
      </c>
      <c r="H52" s="249"/>
      <c r="I52" s="116"/>
      <c r="J52" s="107"/>
      <c r="K52" s="14"/>
      <c r="L52" s="209"/>
      <c r="M52" s="213"/>
    </row>
    <row r="53" spans="1:14" ht="15" customHeight="1" thickBot="1">
      <c r="A53" s="1"/>
      <c r="B53" s="269"/>
      <c r="C53" s="243" t="s">
        <v>3</v>
      </c>
      <c r="D53" s="203">
        <f>D50*D51-D52</f>
        <v>8.9512499999999999</v>
      </c>
      <c r="E53" s="203">
        <f t="shared" ref="E53:I53" si="10">E50*E51-E52</f>
        <v>7.620000000000001</v>
      </c>
      <c r="F53" s="203">
        <f t="shared" si="10"/>
        <v>9.2531249999999989</v>
      </c>
      <c r="G53" s="203">
        <f t="shared" si="10"/>
        <v>6.7093600000000002</v>
      </c>
      <c r="H53" s="203">
        <f t="shared" si="10"/>
        <v>0</v>
      </c>
      <c r="I53" s="100">
        <f t="shared" si="10"/>
        <v>0</v>
      </c>
      <c r="J53" s="114">
        <f>SUM(D53:I53)</f>
        <v>32.533734999999993</v>
      </c>
      <c r="K53" s="100"/>
      <c r="L53" s="207"/>
      <c r="M53" s="213"/>
    </row>
    <row r="54" spans="1:14" ht="15" customHeight="1" thickTop="1">
      <c r="A54" s="1"/>
      <c r="B54" s="267" t="s">
        <v>60</v>
      </c>
      <c r="C54" s="245" t="s">
        <v>8</v>
      </c>
      <c r="D54" s="247">
        <v>3.2374999999999998</v>
      </c>
      <c r="E54" s="247"/>
      <c r="F54" s="247">
        <v>3.4375</v>
      </c>
      <c r="G54" s="247">
        <v>3</v>
      </c>
      <c r="H54" s="247"/>
      <c r="I54" s="104"/>
      <c r="J54" s="109"/>
      <c r="K54" s="15"/>
      <c r="L54" s="208"/>
      <c r="M54" s="213"/>
      <c r="N54" s="19"/>
    </row>
    <row r="55" spans="1:14" ht="15" customHeight="1">
      <c r="A55" s="1"/>
      <c r="B55" s="268"/>
      <c r="C55" s="241" t="s">
        <v>4</v>
      </c>
      <c r="D55" s="248">
        <v>3.1</v>
      </c>
      <c r="E55" s="248"/>
      <c r="F55" s="248">
        <v>3.15</v>
      </c>
      <c r="G55" s="248">
        <v>3.1</v>
      </c>
      <c r="H55" s="248"/>
      <c r="I55" s="103"/>
      <c r="J55" s="107"/>
      <c r="K55" s="14"/>
      <c r="L55" s="209"/>
      <c r="M55" s="213"/>
    </row>
    <row r="56" spans="1:14" ht="15" customHeight="1">
      <c r="A56" s="1"/>
      <c r="B56" s="268"/>
      <c r="C56" s="242" t="s">
        <v>23</v>
      </c>
      <c r="D56" s="249"/>
      <c r="E56" s="235"/>
      <c r="F56" s="235"/>
      <c r="G56" s="235">
        <f>(0.8*2.1)</f>
        <v>1.6800000000000002</v>
      </c>
      <c r="H56" s="249"/>
      <c r="I56" s="116"/>
      <c r="J56" s="107"/>
      <c r="K56" s="14"/>
      <c r="L56" s="209"/>
      <c r="M56" s="213"/>
    </row>
    <row r="57" spans="1:14" ht="15" customHeight="1" thickBot="1">
      <c r="A57" s="1"/>
      <c r="B57" s="269"/>
      <c r="C57" s="243" t="s">
        <v>3</v>
      </c>
      <c r="D57" s="203">
        <f>D54*D55-D56</f>
        <v>10.036249999999999</v>
      </c>
      <c r="E57" s="203"/>
      <c r="F57" s="203">
        <f t="shared" ref="F57:I57" si="11">F54*F55-F56</f>
        <v>10.828125</v>
      </c>
      <c r="G57" s="203">
        <f t="shared" si="11"/>
        <v>7.620000000000001</v>
      </c>
      <c r="H57" s="203">
        <f t="shared" si="11"/>
        <v>0</v>
      </c>
      <c r="I57" s="100">
        <f t="shared" si="11"/>
        <v>0</v>
      </c>
      <c r="J57" s="114">
        <f>SUM(D57:I57)</f>
        <v>28.484375</v>
      </c>
      <c r="K57" s="100"/>
      <c r="L57" s="207"/>
      <c r="M57" s="213"/>
    </row>
    <row r="58" spans="1:14" ht="15" customHeight="1" thickTop="1">
      <c r="A58" s="1"/>
      <c r="B58" s="267" t="s">
        <v>49</v>
      </c>
      <c r="C58" s="245" t="s">
        <v>8</v>
      </c>
      <c r="D58" s="247">
        <v>6.2750000000000004</v>
      </c>
      <c r="E58" s="247"/>
      <c r="F58" s="247">
        <v>6.32</v>
      </c>
      <c r="G58" s="247">
        <v>4.66</v>
      </c>
      <c r="H58" s="247"/>
      <c r="I58" s="104"/>
      <c r="J58" s="109"/>
      <c r="K58" s="15"/>
      <c r="L58" s="208"/>
      <c r="M58" s="213"/>
    </row>
    <row r="59" spans="1:14" ht="15" customHeight="1">
      <c r="A59" s="1"/>
      <c r="B59" s="268"/>
      <c r="C59" s="241" t="s">
        <v>4</v>
      </c>
      <c r="D59" s="248">
        <v>3.1</v>
      </c>
      <c r="E59" s="248"/>
      <c r="F59" s="248">
        <v>3.15</v>
      </c>
      <c r="G59" s="248">
        <v>3.2</v>
      </c>
      <c r="H59" s="248"/>
      <c r="I59" s="103"/>
      <c r="J59" s="107"/>
      <c r="K59" s="14"/>
      <c r="L59" s="209"/>
      <c r="M59" s="213"/>
    </row>
    <row r="60" spans="1:14" ht="15" customHeight="1">
      <c r="A60" s="1"/>
      <c r="B60" s="268"/>
      <c r="C60" s="242" t="s">
        <v>23</v>
      </c>
      <c r="D60" s="249"/>
      <c r="E60" s="249"/>
      <c r="F60" s="249"/>
      <c r="G60" s="235">
        <f>(0.8*2.1)+(2*1.2*0.7)</f>
        <v>3.3600000000000003</v>
      </c>
      <c r="H60" s="249"/>
      <c r="I60" s="116"/>
      <c r="J60" s="107"/>
      <c r="K60" s="14"/>
      <c r="L60" s="209"/>
      <c r="M60" s="213"/>
    </row>
    <row r="61" spans="1:14" ht="15" customHeight="1" thickBot="1">
      <c r="A61" s="1"/>
      <c r="B61" s="269"/>
      <c r="C61" s="243" t="s">
        <v>3</v>
      </c>
      <c r="D61" s="203">
        <f>D58*D59-D60</f>
        <v>19.452500000000001</v>
      </c>
      <c r="E61" s="203">
        <f t="shared" ref="E61:I61" si="12">E58*E59-E60</f>
        <v>0</v>
      </c>
      <c r="F61" s="203">
        <f t="shared" si="12"/>
        <v>19.908000000000001</v>
      </c>
      <c r="G61" s="203">
        <f t="shared" si="12"/>
        <v>11.552</v>
      </c>
      <c r="H61" s="203">
        <f t="shared" si="12"/>
        <v>0</v>
      </c>
      <c r="I61" s="100">
        <f t="shared" si="12"/>
        <v>0</v>
      </c>
      <c r="J61" s="112">
        <f>SUM(D61:I61)</f>
        <v>50.912500000000001</v>
      </c>
      <c r="K61" s="100"/>
      <c r="L61" s="207"/>
      <c r="M61" s="213"/>
    </row>
    <row r="62" spans="1:14" ht="15" customHeight="1" thickTop="1">
      <c r="A62" s="1"/>
      <c r="B62" s="267" t="s">
        <v>69</v>
      </c>
      <c r="C62" s="245" t="s">
        <v>8</v>
      </c>
      <c r="D62" s="247">
        <f>21.26-0.9</f>
        <v>20.360000000000003</v>
      </c>
      <c r="E62" s="247"/>
      <c r="F62" s="247"/>
      <c r="G62" s="247"/>
      <c r="H62" s="247"/>
      <c r="I62" s="104"/>
      <c r="J62" s="109"/>
      <c r="K62" s="15"/>
      <c r="L62" s="208"/>
      <c r="M62" s="213"/>
    </row>
    <row r="63" spans="1:14" ht="15" customHeight="1">
      <c r="A63" s="1"/>
      <c r="B63" s="268"/>
      <c r="C63" s="241" t="s">
        <v>4</v>
      </c>
      <c r="D63" s="248">
        <f>0.2+0.5+0.5</f>
        <v>1.2</v>
      </c>
      <c r="E63" s="248"/>
      <c r="F63" s="248"/>
      <c r="G63" s="248"/>
      <c r="H63" s="248"/>
      <c r="I63" s="103"/>
      <c r="J63" s="107"/>
      <c r="K63" s="14"/>
      <c r="L63" s="209"/>
      <c r="M63" s="213"/>
    </row>
    <row r="64" spans="1:14" ht="15" customHeight="1">
      <c r="A64" s="1"/>
      <c r="B64" s="268"/>
      <c r="C64" s="242" t="s">
        <v>23</v>
      </c>
      <c r="D64" s="249"/>
      <c r="E64" s="249"/>
      <c r="F64" s="249"/>
      <c r="G64" s="235"/>
      <c r="H64" s="249"/>
      <c r="I64" s="116"/>
      <c r="J64" s="107"/>
      <c r="K64" s="14"/>
      <c r="L64" s="209"/>
      <c r="M64" s="213"/>
    </row>
    <row r="65" spans="1:13" ht="15" customHeight="1" thickBot="1">
      <c r="A65" s="1"/>
      <c r="B65" s="269"/>
      <c r="C65" s="243" t="s">
        <v>3</v>
      </c>
      <c r="D65" s="203">
        <f>D62*D63-D64</f>
        <v>24.432000000000002</v>
      </c>
      <c r="E65" s="203">
        <f t="shared" ref="E65:I65" si="13">E62*E63-E64</f>
        <v>0</v>
      </c>
      <c r="F65" s="203">
        <f t="shared" si="13"/>
        <v>0</v>
      </c>
      <c r="G65" s="203">
        <f t="shared" si="13"/>
        <v>0</v>
      </c>
      <c r="H65" s="203">
        <f t="shared" si="13"/>
        <v>0</v>
      </c>
      <c r="I65" s="100">
        <f t="shared" si="13"/>
        <v>0</v>
      </c>
      <c r="J65" s="112">
        <f>SUM(D65:I65)</f>
        <v>24.432000000000002</v>
      </c>
      <c r="K65" s="100"/>
      <c r="L65" s="207"/>
      <c r="M65" s="213"/>
    </row>
    <row r="66" spans="1:13" ht="15" customHeight="1" thickTop="1">
      <c r="A66" s="1"/>
      <c r="B66" s="267" t="s">
        <v>59</v>
      </c>
      <c r="C66" s="245" t="s">
        <v>125</v>
      </c>
      <c r="D66" s="247">
        <v>5.51</v>
      </c>
      <c r="E66" s="247"/>
      <c r="F66" s="247"/>
      <c r="G66" s="247"/>
      <c r="H66" s="247"/>
      <c r="I66" s="104"/>
      <c r="J66" s="109"/>
      <c r="K66" s="15"/>
      <c r="L66" s="210"/>
      <c r="M66" s="213"/>
    </row>
    <row r="67" spans="1:13" ht="15" customHeight="1">
      <c r="A67" s="1"/>
      <c r="B67" s="268"/>
      <c r="C67" s="241" t="s">
        <v>126</v>
      </c>
      <c r="D67" s="248">
        <v>1</v>
      </c>
      <c r="E67" s="248"/>
      <c r="F67" s="248"/>
      <c r="G67" s="248"/>
      <c r="H67" s="248"/>
      <c r="I67" s="103"/>
      <c r="J67" s="107"/>
      <c r="K67" s="14"/>
      <c r="L67" s="209"/>
      <c r="M67" s="213"/>
    </row>
    <row r="68" spans="1:13" ht="15" customHeight="1">
      <c r="A68" s="1"/>
      <c r="B68" s="268"/>
      <c r="C68" s="242" t="s">
        <v>23</v>
      </c>
      <c r="D68" s="249"/>
      <c r="E68" s="249"/>
      <c r="F68" s="249"/>
      <c r="G68" s="235"/>
      <c r="H68" s="249"/>
      <c r="I68" s="116"/>
      <c r="J68" s="107"/>
      <c r="K68" s="14"/>
      <c r="L68" s="209"/>
      <c r="M68" s="213"/>
    </row>
    <row r="69" spans="1:13" ht="15" customHeight="1" thickBot="1">
      <c r="A69" s="1"/>
      <c r="B69" s="280"/>
      <c r="C69" s="250" t="s">
        <v>3</v>
      </c>
      <c r="D69" s="251">
        <f>D66*D67-D68</f>
        <v>5.51</v>
      </c>
      <c r="E69" s="251">
        <f t="shared" ref="E69:I69" si="14">E66*E67-E68</f>
        <v>0</v>
      </c>
      <c r="F69" s="251">
        <f t="shared" si="14"/>
        <v>0</v>
      </c>
      <c r="G69" s="251">
        <f t="shared" si="14"/>
        <v>0</v>
      </c>
      <c r="H69" s="251">
        <f t="shared" si="14"/>
        <v>0</v>
      </c>
      <c r="I69" s="105">
        <f t="shared" si="14"/>
        <v>0</v>
      </c>
      <c r="J69" s="115">
        <f>SUM(D69:I69)</f>
        <v>5.51</v>
      </c>
      <c r="K69" s="95">
        <f>SUMIF(D68:H68,"",D69:H69)</f>
        <v>5.51</v>
      </c>
      <c r="L69" s="211"/>
      <c r="M69" s="215"/>
    </row>
    <row r="70" spans="1:13" ht="20.100000000000001" customHeight="1" thickBot="1">
      <c r="A70" s="1"/>
      <c r="B70" s="1"/>
      <c r="C70" s="1"/>
      <c r="D70" s="1"/>
      <c r="E70" s="1"/>
      <c r="F70" s="1"/>
      <c r="G70" s="1"/>
      <c r="H70" s="1"/>
      <c r="I70" s="97" t="s">
        <v>3</v>
      </c>
      <c r="J70" s="98">
        <f>SUM(J17:J69)</f>
        <v>353.03711000000004</v>
      </c>
      <c r="K70" s="98">
        <f>SUM(K17:K69)</f>
        <v>25.443000000000005</v>
      </c>
      <c r="L70" s="99">
        <f>SUM(L17:L69)</f>
        <v>63.513499999999993</v>
      </c>
      <c r="M70" s="1"/>
    </row>
    <row r="71" spans="1:13" ht="15" customHeight="1" thickBot="1">
      <c r="B71" s="273" t="s">
        <v>29</v>
      </c>
      <c r="C71" s="274"/>
      <c r="D71" s="275"/>
      <c r="E71" s="56" t="s">
        <v>3</v>
      </c>
      <c r="F71" s="13" t="s">
        <v>137</v>
      </c>
      <c r="G71" s="12"/>
      <c r="H71" s="12"/>
      <c r="I71" s="12"/>
      <c r="J71" s="3"/>
      <c r="K71" s="18"/>
      <c r="L71" s="18"/>
    </row>
    <row r="72" spans="1:13" ht="15" customHeight="1">
      <c r="B72" s="276" t="s">
        <v>11</v>
      </c>
      <c r="C72" s="277"/>
      <c r="D72" s="278"/>
      <c r="E72" s="59">
        <f>J70</f>
        <v>353.03711000000004</v>
      </c>
      <c r="F72" s="11">
        <f>((0.2+0.25+0.2)*2*2.6)+(0.4*28*2.6)+(0.5+0.5)*2.6</f>
        <v>35.100000000000009</v>
      </c>
      <c r="G72" s="10"/>
      <c r="H72" s="10"/>
      <c r="I72" s="10"/>
      <c r="J72" s="3"/>
      <c r="K72" s="2"/>
      <c r="L72" s="2"/>
    </row>
    <row r="73" spans="1:13">
      <c r="B73" s="264" t="s">
        <v>33</v>
      </c>
      <c r="C73" s="265"/>
      <c r="D73" s="266"/>
      <c r="E73" s="34">
        <f>K70</f>
        <v>25.443000000000005</v>
      </c>
      <c r="F73" s="20"/>
      <c r="G73" s="21"/>
      <c r="H73" s="21"/>
      <c r="I73" s="21"/>
      <c r="J73" s="3"/>
      <c r="K73" s="2"/>
      <c r="L73" s="2"/>
    </row>
    <row r="74" spans="1:13" ht="13.8" thickBot="1">
      <c r="B74" s="261" t="s">
        <v>34</v>
      </c>
      <c r="C74" s="262"/>
      <c r="D74" s="263"/>
      <c r="E74" s="57">
        <f>L70</f>
        <v>63.513499999999993</v>
      </c>
      <c r="F74" s="11">
        <f>((0.39+0.39)*2*2.6)+(0.4*3*2.6)+(0.2*5+0.5)*2.6</f>
        <v>11.076000000000001</v>
      </c>
      <c r="G74" s="10"/>
      <c r="H74" s="10"/>
      <c r="I74" s="10"/>
      <c r="J74" s="3"/>
      <c r="K74" s="2"/>
      <c r="L74" s="2"/>
    </row>
    <row r="75" spans="1:13">
      <c r="J75" s="19"/>
    </row>
    <row r="76" spans="1:13"/>
  </sheetData>
  <mergeCells count="34">
    <mergeCell ref="B8:J8"/>
    <mergeCell ref="A1:M1"/>
    <mergeCell ref="A2:M2"/>
    <mergeCell ref="A4:M4"/>
    <mergeCell ref="A5:M5"/>
    <mergeCell ref="A6:M6"/>
    <mergeCell ref="A3:M3"/>
    <mergeCell ref="B14:B17"/>
    <mergeCell ref="B66:B69"/>
    <mergeCell ref="B50:B53"/>
    <mergeCell ref="A9:O9"/>
    <mergeCell ref="M12:M13"/>
    <mergeCell ref="B10:M10"/>
    <mergeCell ref="L12:L13"/>
    <mergeCell ref="B34:B37"/>
    <mergeCell ref="B12:B13"/>
    <mergeCell ref="C12:C13"/>
    <mergeCell ref="D12:I12"/>
    <mergeCell ref="J12:J13"/>
    <mergeCell ref="K12:K13"/>
    <mergeCell ref="B38:B41"/>
    <mergeCell ref="B18:B21"/>
    <mergeCell ref="B22:B25"/>
    <mergeCell ref="B74:D74"/>
    <mergeCell ref="B73:D73"/>
    <mergeCell ref="B30:B33"/>
    <mergeCell ref="B26:B29"/>
    <mergeCell ref="B54:B57"/>
    <mergeCell ref="B58:B61"/>
    <mergeCell ref="B46:B49"/>
    <mergeCell ref="B71:D71"/>
    <mergeCell ref="B72:D72"/>
    <mergeCell ref="B42:B45"/>
    <mergeCell ref="B62:B65"/>
  </mergeCells>
  <conditionalFormatting sqref="D20:I20">
    <cfRule type="cellIs" dxfId="536" priority="178" operator="greaterThan">
      <formula>2</formula>
    </cfRule>
  </conditionalFormatting>
  <conditionalFormatting sqref="D28:I28 D56 D60:F60 D32:I32 D36:I36 D40:I40 D44:I44 H56:I56 H60:I60 D24 F24 H24:I24">
    <cfRule type="cellIs" dxfId="535" priority="177" operator="greaterThan">
      <formula>2</formula>
    </cfRule>
  </conditionalFormatting>
  <conditionalFormatting sqref="D20:I20 D28:I28 D24 F24 H24:I24">
    <cfRule type="cellIs" dxfId="534" priority="176" operator="equal">
      <formula>2</formula>
    </cfRule>
  </conditionalFormatting>
  <conditionalFormatting sqref="D32:I32 D44:I44 D56 D60:F60 D36:I36 D40:I40 H56:I56 H60:I60">
    <cfRule type="cellIs" dxfId="533" priority="175" operator="equal">
      <formula>2</formula>
    </cfRule>
  </conditionalFormatting>
  <conditionalFormatting sqref="G28">
    <cfRule type="cellIs" dxfId="532" priority="173" operator="greaterThan">
      <formula>2</formula>
    </cfRule>
  </conditionalFormatting>
  <conditionalFormatting sqref="G32">
    <cfRule type="cellIs" dxfId="531" priority="172" operator="equal">
      <formula>2</formula>
    </cfRule>
  </conditionalFormatting>
  <conditionalFormatting sqref="G32">
    <cfRule type="cellIs" dxfId="530" priority="171" operator="greaterThan">
      <formula>2</formula>
    </cfRule>
  </conditionalFormatting>
  <conditionalFormatting sqref="D36">
    <cfRule type="cellIs" dxfId="529" priority="170" operator="equal">
      <formula>2</formula>
    </cfRule>
  </conditionalFormatting>
  <conditionalFormatting sqref="D36">
    <cfRule type="cellIs" dxfId="528" priority="169" operator="greaterThan">
      <formula>2</formula>
    </cfRule>
  </conditionalFormatting>
  <conditionalFormatting sqref="E36">
    <cfRule type="cellIs" dxfId="527" priority="168" operator="equal">
      <formula>2</formula>
    </cfRule>
  </conditionalFormatting>
  <conditionalFormatting sqref="E36">
    <cfRule type="cellIs" dxfId="526" priority="167" operator="greaterThan">
      <formula>2</formula>
    </cfRule>
  </conditionalFormatting>
  <conditionalFormatting sqref="E36">
    <cfRule type="cellIs" dxfId="525" priority="166" operator="equal">
      <formula>2</formula>
    </cfRule>
  </conditionalFormatting>
  <conditionalFormatting sqref="E36">
    <cfRule type="cellIs" dxfId="524" priority="165" operator="greaterThan">
      <formula>2</formula>
    </cfRule>
  </conditionalFormatting>
  <conditionalFormatting sqref="H40">
    <cfRule type="cellIs" dxfId="523" priority="157" operator="greaterThan">
      <formula>2</formula>
    </cfRule>
  </conditionalFormatting>
  <conditionalFormatting sqref="E36">
    <cfRule type="cellIs" dxfId="522" priority="164" operator="equal">
      <formula>2</formula>
    </cfRule>
  </conditionalFormatting>
  <conditionalFormatting sqref="E36">
    <cfRule type="cellIs" dxfId="521" priority="163" operator="greaterThan">
      <formula>2</formula>
    </cfRule>
  </conditionalFormatting>
  <conditionalFormatting sqref="E40">
    <cfRule type="cellIs" dxfId="520" priority="162" operator="equal">
      <formula>2</formula>
    </cfRule>
  </conditionalFormatting>
  <conditionalFormatting sqref="E40">
    <cfRule type="cellIs" dxfId="519" priority="161" operator="greaterThan">
      <formula>2</formula>
    </cfRule>
  </conditionalFormatting>
  <conditionalFormatting sqref="F40">
    <cfRule type="cellIs" dxfId="518" priority="160" operator="equal">
      <formula>2</formula>
    </cfRule>
  </conditionalFormatting>
  <conditionalFormatting sqref="F40">
    <cfRule type="cellIs" dxfId="517" priority="159" operator="greaterThan">
      <formula>2</formula>
    </cfRule>
  </conditionalFormatting>
  <conditionalFormatting sqref="H40">
    <cfRule type="cellIs" dxfId="516" priority="158" operator="equal">
      <formula>2</formula>
    </cfRule>
  </conditionalFormatting>
  <conditionalFormatting sqref="G60">
    <cfRule type="cellIs" dxfId="515" priority="127" operator="greaterThan">
      <formula>2</formula>
    </cfRule>
  </conditionalFormatting>
  <conditionalFormatting sqref="D48 H48:I48 F48">
    <cfRule type="cellIs" dxfId="514" priority="156" operator="greaterThan">
      <formula>2</formula>
    </cfRule>
  </conditionalFormatting>
  <conditionalFormatting sqref="D48 H48:I48 F48">
    <cfRule type="cellIs" dxfId="513" priority="155" operator="equal">
      <formula>2</formula>
    </cfRule>
  </conditionalFormatting>
  <conditionalFormatting sqref="E44">
    <cfRule type="cellIs" dxfId="512" priority="154" operator="equal">
      <formula>2</formula>
    </cfRule>
  </conditionalFormatting>
  <conditionalFormatting sqref="E44">
    <cfRule type="cellIs" dxfId="511" priority="153" operator="greaterThan">
      <formula>2</formula>
    </cfRule>
  </conditionalFormatting>
  <conditionalFormatting sqref="G44">
    <cfRule type="cellIs" dxfId="510" priority="152" operator="equal">
      <formula>2</formula>
    </cfRule>
  </conditionalFormatting>
  <conditionalFormatting sqref="G44">
    <cfRule type="cellIs" dxfId="509" priority="151" operator="greaterThan">
      <formula>2</formula>
    </cfRule>
  </conditionalFormatting>
  <conditionalFormatting sqref="G48">
    <cfRule type="cellIs" dxfId="508" priority="150" operator="greaterThan">
      <formula>2</formula>
    </cfRule>
  </conditionalFormatting>
  <conditionalFormatting sqref="G48">
    <cfRule type="cellIs" dxfId="507" priority="149" operator="equal">
      <formula>2</formula>
    </cfRule>
  </conditionalFormatting>
  <conditionalFormatting sqref="G48">
    <cfRule type="cellIs" dxfId="506" priority="148" operator="equal">
      <formula>2</formula>
    </cfRule>
  </conditionalFormatting>
  <conditionalFormatting sqref="G48">
    <cfRule type="cellIs" dxfId="505" priority="147" operator="greaterThan">
      <formula>2</formula>
    </cfRule>
  </conditionalFormatting>
  <conditionalFormatting sqref="E48">
    <cfRule type="cellIs" dxfId="504" priority="146" operator="greaterThan">
      <formula>2</formula>
    </cfRule>
  </conditionalFormatting>
  <conditionalFormatting sqref="E48">
    <cfRule type="cellIs" dxfId="503" priority="145" operator="equal">
      <formula>2</formula>
    </cfRule>
  </conditionalFormatting>
  <conditionalFormatting sqref="E48">
    <cfRule type="cellIs" dxfId="502" priority="144" operator="equal">
      <formula>2</formula>
    </cfRule>
  </conditionalFormatting>
  <conditionalFormatting sqref="E48">
    <cfRule type="cellIs" dxfId="501" priority="143" operator="greaterThan">
      <formula>2</formula>
    </cfRule>
  </conditionalFormatting>
  <conditionalFormatting sqref="G60">
    <cfRule type="cellIs" dxfId="500" priority="130" operator="greaterThan">
      <formula>2</formula>
    </cfRule>
  </conditionalFormatting>
  <conditionalFormatting sqref="G60">
    <cfRule type="cellIs" dxfId="499" priority="129" operator="equal">
      <formula>2</formula>
    </cfRule>
  </conditionalFormatting>
  <conditionalFormatting sqref="G60">
    <cfRule type="cellIs" dxfId="498" priority="128" operator="equal">
      <formula>2</formula>
    </cfRule>
  </conditionalFormatting>
  <conditionalFormatting sqref="H16:I16">
    <cfRule type="cellIs" dxfId="497" priority="126" operator="greaterThan">
      <formula>2</formula>
    </cfRule>
  </conditionalFormatting>
  <conditionalFormatting sqref="H16:I16">
    <cfRule type="cellIs" dxfId="496" priority="125" operator="equal">
      <formula>2</formula>
    </cfRule>
  </conditionalFormatting>
  <conditionalFormatting sqref="G16">
    <cfRule type="cellIs" dxfId="495" priority="116" operator="greaterThan">
      <formula>2</formula>
    </cfRule>
  </conditionalFormatting>
  <conditionalFormatting sqref="G16">
    <cfRule type="cellIs" dxfId="494" priority="119" operator="greaterThan">
      <formula>2</formula>
    </cfRule>
  </conditionalFormatting>
  <conditionalFormatting sqref="G16">
    <cfRule type="cellIs" dxfId="493" priority="118" operator="equal">
      <formula>2</formula>
    </cfRule>
  </conditionalFormatting>
  <conditionalFormatting sqref="G16">
    <cfRule type="cellIs" dxfId="492" priority="117" operator="equal">
      <formula>2</formula>
    </cfRule>
  </conditionalFormatting>
  <conditionalFormatting sqref="D68:F68 H68:I68">
    <cfRule type="cellIs" dxfId="491" priority="115" operator="greaterThan">
      <formula>2</formula>
    </cfRule>
  </conditionalFormatting>
  <conditionalFormatting sqref="D68:F68 H68:I68">
    <cfRule type="cellIs" dxfId="490" priority="114" operator="equal">
      <formula>2</formula>
    </cfRule>
  </conditionalFormatting>
  <conditionalFormatting sqref="G68">
    <cfRule type="cellIs" dxfId="489" priority="110" operator="greaterThan">
      <formula>2</formula>
    </cfRule>
  </conditionalFormatting>
  <conditionalFormatting sqref="G68">
    <cfRule type="cellIs" dxfId="488" priority="113" operator="greaterThan">
      <formula>2</formula>
    </cfRule>
  </conditionalFormatting>
  <conditionalFormatting sqref="G68">
    <cfRule type="cellIs" dxfId="487" priority="112" operator="equal">
      <formula>2</formula>
    </cfRule>
  </conditionalFormatting>
  <conditionalFormatting sqref="G68">
    <cfRule type="cellIs" dxfId="486" priority="111" operator="equal">
      <formula>2</formula>
    </cfRule>
  </conditionalFormatting>
  <conditionalFormatting sqref="D52 H52:I52">
    <cfRule type="cellIs" dxfId="485" priority="61" operator="greaterThan">
      <formula>2</formula>
    </cfRule>
  </conditionalFormatting>
  <conditionalFormatting sqref="D52 H52:I52">
    <cfRule type="cellIs" dxfId="484" priority="60" operator="equal">
      <formula>2</formula>
    </cfRule>
  </conditionalFormatting>
  <conditionalFormatting sqref="D24">
    <cfRule type="cellIs" dxfId="483" priority="39" operator="greaterThan">
      <formula>2</formula>
    </cfRule>
  </conditionalFormatting>
  <conditionalFormatting sqref="G52">
    <cfRule type="cellIs" dxfId="482" priority="32" operator="equal">
      <formula>2</formula>
    </cfRule>
  </conditionalFormatting>
  <conditionalFormatting sqref="F52">
    <cfRule type="cellIs" dxfId="481" priority="37" operator="equal">
      <formula>2</formula>
    </cfRule>
  </conditionalFormatting>
  <conditionalFormatting sqref="E52">
    <cfRule type="cellIs" dxfId="480" priority="30" operator="greaterThan">
      <formula>2</formula>
    </cfRule>
  </conditionalFormatting>
  <conditionalFormatting sqref="D16">
    <cfRule type="cellIs" dxfId="479" priority="48" operator="greaterThan">
      <formula>2</formula>
    </cfRule>
  </conditionalFormatting>
  <conditionalFormatting sqref="D16">
    <cfRule type="cellIs" dxfId="478" priority="51" operator="greaterThan">
      <formula>2</formula>
    </cfRule>
  </conditionalFormatting>
  <conditionalFormatting sqref="D16">
    <cfRule type="cellIs" dxfId="477" priority="50" operator="equal">
      <formula>2</formula>
    </cfRule>
  </conditionalFormatting>
  <conditionalFormatting sqref="D16">
    <cfRule type="cellIs" dxfId="476" priority="49" operator="equal">
      <formula>2</formula>
    </cfRule>
  </conditionalFormatting>
  <conditionalFormatting sqref="E16">
    <cfRule type="cellIs" dxfId="475" priority="40" operator="greaterThan">
      <formula>2</formula>
    </cfRule>
  </conditionalFormatting>
  <conditionalFormatting sqref="E16">
    <cfRule type="cellIs" dxfId="474" priority="43" operator="greaterThan">
      <formula>2</formula>
    </cfRule>
  </conditionalFormatting>
  <conditionalFormatting sqref="E16">
    <cfRule type="cellIs" dxfId="473" priority="42" operator="equal">
      <formula>2</formula>
    </cfRule>
  </conditionalFormatting>
  <conditionalFormatting sqref="E16">
    <cfRule type="cellIs" dxfId="472" priority="41" operator="equal">
      <formula>2</formula>
    </cfRule>
  </conditionalFormatting>
  <conditionalFormatting sqref="F52">
    <cfRule type="cellIs" dxfId="471" priority="38" operator="greaterThan">
      <formula>2</formula>
    </cfRule>
  </conditionalFormatting>
  <conditionalFormatting sqref="F52">
    <cfRule type="cellIs" dxfId="470" priority="36" operator="equal">
      <formula>2</formula>
    </cfRule>
  </conditionalFormatting>
  <conditionalFormatting sqref="F52">
    <cfRule type="cellIs" dxfId="469" priority="35" operator="greaterThan">
      <formula>2</formula>
    </cfRule>
  </conditionalFormatting>
  <conditionalFormatting sqref="G52">
    <cfRule type="cellIs" dxfId="468" priority="34" operator="greaterThan">
      <formula>2</formula>
    </cfRule>
  </conditionalFormatting>
  <conditionalFormatting sqref="G52">
    <cfRule type="cellIs" dxfId="467" priority="33" operator="equal">
      <formula>2</formula>
    </cfRule>
  </conditionalFormatting>
  <conditionalFormatting sqref="G52">
    <cfRule type="cellIs" dxfId="466" priority="31" operator="greaterThan">
      <formula>2</formula>
    </cfRule>
  </conditionalFormatting>
  <conditionalFormatting sqref="E52">
    <cfRule type="cellIs" dxfId="465" priority="29" operator="equal">
      <formula>2</formula>
    </cfRule>
  </conditionalFormatting>
  <conditionalFormatting sqref="E52">
    <cfRule type="cellIs" dxfId="464" priority="28" operator="equal">
      <formula>2</formula>
    </cfRule>
  </conditionalFormatting>
  <conditionalFormatting sqref="E52">
    <cfRule type="cellIs" dxfId="463" priority="27" operator="greaterThan">
      <formula>2</formula>
    </cfRule>
  </conditionalFormatting>
  <conditionalFormatting sqref="F56">
    <cfRule type="cellIs" dxfId="462" priority="26" operator="greaterThan">
      <formula>2</formula>
    </cfRule>
  </conditionalFormatting>
  <conditionalFormatting sqref="F56">
    <cfRule type="cellIs" dxfId="461" priority="25" operator="equal">
      <formula>2</formula>
    </cfRule>
  </conditionalFormatting>
  <conditionalFormatting sqref="F56">
    <cfRule type="cellIs" dxfId="460" priority="24" operator="equal">
      <formula>2</formula>
    </cfRule>
  </conditionalFormatting>
  <conditionalFormatting sqref="F56">
    <cfRule type="cellIs" dxfId="459" priority="23" operator="greaterThan">
      <formula>2</formula>
    </cfRule>
  </conditionalFormatting>
  <conditionalFormatting sqref="G56">
    <cfRule type="cellIs" dxfId="458" priority="22" operator="greaterThan">
      <formula>2</formula>
    </cfRule>
  </conditionalFormatting>
  <conditionalFormatting sqref="G56">
    <cfRule type="cellIs" dxfId="457" priority="21" operator="equal">
      <formula>2</formula>
    </cfRule>
  </conditionalFormatting>
  <conditionalFormatting sqref="G56">
    <cfRule type="cellIs" dxfId="456" priority="20" operator="equal">
      <formula>2</formula>
    </cfRule>
  </conditionalFormatting>
  <conditionalFormatting sqref="G56">
    <cfRule type="cellIs" dxfId="455" priority="19" operator="greaterThan">
      <formula>2</formula>
    </cfRule>
  </conditionalFormatting>
  <conditionalFormatting sqref="E56">
    <cfRule type="cellIs" dxfId="454" priority="18" operator="greaterThan">
      <formula>2</formula>
    </cfRule>
  </conditionalFormatting>
  <conditionalFormatting sqref="E56">
    <cfRule type="cellIs" dxfId="453" priority="17" operator="equal">
      <formula>2</formula>
    </cfRule>
  </conditionalFormatting>
  <conditionalFormatting sqref="E56">
    <cfRule type="cellIs" dxfId="452" priority="16" operator="equal">
      <formula>2</formula>
    </cfRule>
  </conditionalFormatting>
  <conditionalFormatting sqref="E56">
    <cfRule type="cellIs" dxfId="451" priority="15" operator="greaterThan">
      <formula>2</formula>
    </cfRule>
  </conditionalFormatting>
  <conditionalFormatting sqref="D64:F64 H64:I64">
    <cfRule type="cellIs" dxfId="450" priority="14" operator="greaterThan">
      <formula>2</formula>
    </cfRule>
  </conditionalFormatting>
  <conditionalFormatting sqref="D64:F64 H64:I64">
    <cfRule type="cellIs" dxfId="449" priority="13" operator="equal">
      <formula>2</formula>
    </cfRule>
  </conditionalFormatting>
  <conditionalFormatting sqref="G64">
    <cfRule type="cellIs" dxfId="448" priority="9" operator="greaterThan">
      <formula>2</formula>
    </cfRule>
  </conditionalFormatting>
  <conditionalFormatting sqref="G64">
    <cfRule type="cellIs" dxfId="447" priority="12" operator="greaterThan">
      <formula>2</formula>
    </cfRule>
  </conditionalFormatting>
  <conditionalFormatting sqref="G64">
    <cfRule type="cellIs" dxfId="446" priority="11" operator="equal">
      <formula>2</formula>
    </cfRule>
  </conditionalFormatting>
  <conditionalFormatting sqref="G64">
    <cfRule type="cellIs" dxfId="445" priority="10" operator="equal">
      <formula>2</formula>
    </cfRule>
  </conditionalFormatting>
  <conditionalFormatting sqref="F16">
    <cfRule type="cellIs" dxfId="444" priority="5" operator="greaterThan">
      <formula>2</formula>
    </cfRule>
  </conditionalFormatting>
  <conditionalFormatting sqref="F16">
    <cfRule type="cellIs" dxfId="443" priority="8" operator="greaterThan">
      <formula>2</formula>
    </cfRule>
  </conditionalFormatting>
  <conditionalFormatting sqref="F16">
    <cfRule type="cellIs" dxfId="442" priority="7" operator="equal">
      <formula>2</formula>
    </cfRule>
  </conditionalFormatting>
  <conditionalFormatting sqref="F16">
    <cfRule type="cellIs" dxfId="441" priority="6" operator="equal">
      <formula>2</formula>
    </cfRule>
  </conditionalFormatting>
  <conditionalFormatting sqref="E24">
    <cfRule type="cellIs" dxfId="440" priority="4" operator="greaterThan">
      <formula>2</formula>
    </cfRule>
  </conditionalFormatting>
  <conditionalFormatting sqref="E24">
    <cfRule type="cellIs" dxfId="439" priority="3" operator="equal">
      <formula>2</formula>
    </cfRule>
  </conditionalFormatting>
  <conditionalFormatting sqref="G24">
    <cfRule type="cellIs" dxfId="438" priority="2" operator="greaterThan">
      <formula>2</formula>
    </cfRule>
  </conditionalFormatting>
  <conditionalFormatting sqref="G24">
    <cfRule type="cellIs" dxfId="437" priority="1" operator="equal">
      <formula>2</formula>
    </cfRule>
  </conditionalFormatting>
  <printOptions horizontalCentered="1"/>
  <pageMargins left="0.25" right="0.25" top="0.75" bottom="0.75" header="0.3" footer="0.3"/>
  <pageSetup paperSize="9" scale="5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Z129"/>
  <sheetViews>
    <sheetView showGridLines="0" view="pageBreakPreview" topLeftCell="A2" zoomScaleNormal="100" zoomScaleSheetLayoutView="100" workbookViewId="0">
      <pane ySplit="13" topLeftCell="A108" activePane="bottomLeft" state="frozen"/>
      <selection activeCell="A2" sqref="A2"/>
      <selection pane="bottomLeft" activeCell="B6" sqref="B6:M6"/>
    </sheetView>
  </sheetViews>
  <sheetFormatPr defaultColWidth="0" defaultRowHeight="13.2" zeroHeight="1"/>
  <cols>
    <col min="1" max="1" width="25.6640625" bestFit="1" customWidth="1"/>
    <col min="2" max="2" width="12.88671875" customWidth="1"/>
    <col min="3" max="15" width="10.6640625" customWidth="1"/>
    <col min="16" max="18" width="0" hidden="1" customWidth="1"/>
    <col min="19" max="16380" width="9.109375" hidden="1"/>
    <col min="16381" max="16381" width="0.88671875" customWidth="1"/>
    <col min="16382" max="16382" width="0.5546875" customWidth="1"/>
    <col min="16383" max="16383" width="1.33203125" customWidth="1"/>
    <col min="16384" max="16384" width="7" customWidth="1"/>
  </cols>
  <sheetData>
    <row r="1" spans="1:17" ht="13.8">
      <c r="A1" s="47"/>
      <c r="B1" s="317" t="s">
        <v>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5"/>
      <c r="O1" s="35"/>
    </row>
    <row r="2" spans="1:17" ht="13.8">
      <c r="A2" s="47"/>
      <c r="B2" s="297" t="s">
        <v>122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35"/>
      <c r="O2" s="35"/>
    </row>
    <row r="3" spans="1:17" ht="13.8">
      <c r="A3" s="47"/>
      <c r="B3" s="297" t="s">
        <v>129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35"/>
      <c r="O3" s="35"/>
    </row>
    <row r="4" spans="1:17" ht="13.8">
      <c r="A4" s="47"/>
      <c r="B4" s="297" t="s">
        <v>130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35"/>
      <c r="O4" s="35"/>
    </row>
    <row r="5" spans="1:17" ht="13.8">
      <c r="A5" s="47"/>
      <c r="B5" s="297" t="s">
        <v>135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35"/>
      <c r="O5" s="35"/>
    </row>
    <row r="6" spans="1:17" ht="13.8">
      <c r="A6" s="47"/>
      <c r="B6" s="297" t="s">
        <v>131</v>
      </c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35"/>
      <c r="O6" s="35"/>
    </row>
    <row r="7" spans="1:17" ht="13.8">
      <c r="A7" s="47"/>
      <c r="B7" s="35"/>
      <c r="C7" s="35"/>
      <c r="D7" s="35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1:17" ht="13.8">
      <c r="A8" s="231" t="s">
        <v>134</v>
      </c>
      <c r="B8" s="232"/>
      <c r="C8" s="232"/>
      <c r="D8" s="232"/>
      <c r="E8" s="233"/>
      <c r="F8" s="50"/>
      <c r="G8" s="50"/>
      <c r="H8" s="48"/>
      <c r="I8" s="48"/>
      <c r="J8" s="48"/>
      <c r="K8" s="48"/>
      <c r="L8" s="48"/>
      <c r="M8" s="48"/>
      <c r="N8" s="48"/>
      <c r="O8" s="48"/>
    </row>
    <row r="9" spans="1:17" ht="31.5" customHeight="1">
      <c r="A9" s="319" t="s">
        <v>123</v>
      </c>
      <c r="B9" s="319"/>
      <c r="C9" s="319"/>
      <c r="D9" s="319"/>
      <c r="E9" s="319"/>
      <c r="F9" s="319"/>
      <c r="G9" s="319"/>
      <c r="H9" s="48"/>
      <c r="I9" s="48"/>
      <c r="J9" s="48"/>
      <c r="K9" s="48"/>
      <c r="L9" s="48"/>
      <c r="M9" s="48"/>
      <c r="N9" s="48"/>
      <c r="O9" s="48"/>
    </row>
    <row r="10" spans="1:17" s="61" customFormat="1" ht="30" customHeight="1">
      <c r="A10" s="281" t="s">
        <v>67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Q10" s="62"/>
    </row>
    <row r="11" spans="1:17" ht="20.100000000000001" customHeight="1">
      <c r="A11" s="318" t="s">
        <v>2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</row>
    <row r="12" spans="1:17" ht="9.9" customHeight="1" thickBot="1"/>
    <row r="13" spans="1:17" ht="15" customHeight="1">
      <c r="A13" s="286" t="s">
        <v>16</v>
      </c>
      <c r="B13" s="288" t="s">
        <v>1</v>
      </c>
      <c r="C13" s="290" t="s">
        <v>24</v>
      </c>
      <c r="D13" s="291"/>
      <c r="E13" s="291"/>
      <c r="F13" s="291"/>
      <c r="G13" s="291"/>
      <c r="H13" s="291"/>
      <c r="I13" s="321" t="s">
        <v>76</v>
      </c>
      <c r="J13" s="323"/>
      <c r="K13" s="324" t="s">
        <v>79</v>
      </c>
      <c r="L13" s="325"/>
      <c r="M13" s="326"/>
      <c r="N13" s="321" t="s">
        <v>78</v>
      </c>
      <c r="O13" s="322"/>
    </row>
    <row r="14" spans="1:17" ht="15" customHeight="1" thickBot="1">
      <c r="A14" s="287"/>
      <c r="B14" s="289"/>
      <c r="C14" s="8" t="s">
        <v>19</v>
      </c>
      <c r="D14" s="8" t="s">
        <v>20</v>
      </c>
      <c r="E14" s="8" t="s">
        <v>17</v>
      </c>
      <c r="F14" s="8" t="s">
        <v>21</v>
      </c>
      <c r="G14" s="8" t="s">
        <v>18</v>
      </c>
      <c r="H14" s="153" t="s">
        <v>22</v>
      </c>
      <c r="I14" s="164" t="s">
        <v>77</v>
      </c>
      <c r="J14" s="169" t="s">
        <v>73</v>
      </c>
      <c r="K14" s="166" t="s">
        <v>71</v>
      </c>
      <c r="L14" s="167" t="s">
        <v>72</v>
      </c>
      <c r="M14" s="168" t="s">
        <v>73</v>
      </c>
      <c r="N14" s="164" t="s">
        <v>74</v>
      </c>
      <c r="O14" s="165" t="s">
        <v>75</v>
      </c>
    </row>
    <row r="15" spans="1:17" ht="15" customHeight="1">
      <c r="A15" s="327" t="s">
        <v>51</v>
      </c>
      <c r="B15" s="239" t="s">
        <v>8</v>
      </c>
      <c r="C15" s="240">
        <v>6.4249999999999998</v>
      </c>
      <c r="D15" s="240"/>
      <c r="E15" s="240"/>
      <c r="F15" s="240">
        <v>6.43</v>
      </c>
      <c r="G15" s="240">
        <v>21.56</v>
      </c>
      <c r="H15" s="113"/>
      <c r="I15" s="155"/>
      <c r="J15" s="81"/>
      <c r="K15" s="134"/>
      <c r="L15" s="22"/>
      <c r="M15" s="135"/>
      <c r="N15" s="125"/>
      <c r="O15" s="84"/>
    </row>
    <row r="16" spans="1:17" ht="15" customHeight="1">
      <c r="A16" s="301"/>
      <c r="B16" s="241" t="s">
        <v>4</v>
      </c>
      <c r="C16" s="204">
        <v>3.1</v>
      </c>
      <c r="D16" s="204"/>
      <c r="E16" s="204"/>
      <c r="F16" s="204">
        <v>3.1</v>
      </c>
      <c r="G16" s="204">
        <v>3.1</v>
      </c>
      <c r="H16" s="103"/>
      <c r="I16" s="156"/>
      <c r="J16" s="17"/>
      <c r="K16" s="136"/>
      <c r="L16" s="23"/>
      <c r="M16" s="137"/>
      <c r="N16" s="126"/>
      <c r="O16" s="85"/>
    </row>
    <row r="17" spans="1:15" ht="15" customHeight="1">
      <c r="A17" s="301"/>
      <c r="B17" s="242" t="s">
        <v>23</v>
      </c>
      <c r="C17" s="235">
        <f>(0.8*2.1)</f>
        <v>1.6800000000000002</v>
      </c>
      <c r="D17" s="235"/>
      <c r="E17" s="235"/>
      <c r="F17" s="235"/>
      <c r="G17" s="235">
        <f>(3*0.8*2.1)+(1*1*2.1)+(2*1.2*0.7)+(1.2*0.7)+(2*1*2.1)+(1.5*0.7)+(3*0.7)+(1.75*2.6)</f>
        <v>21.56</v>
      </c>
      <c r="H17" s="116"/>
      <c r="I17" s="157"/>
      <c r="J17" s="17"/>
      <c r="K17" s="136"/>
      <c r="L17" s="23"/>
      <c r="M17" s="137"/>
      <c r="N17" s="126"/>
      <c r="O17" s="85"/>
    </row>
    <row r="18" spans="1:15" ht="15" customHeight="1" thickBot="1">
      <c r="A18" s="302"/>
      <c r="B18" s="243" t="s">
        <v>3</v>
      </c>
      <c r="C18" s="203">
        <f>C15*C16-C17</f>
        <v>18.237500000000001</v>
      </c>
      <c r="D18" s="203"/>
      <c r="E18" s="203">
        <f t="shared" ref="E18:H18" si="0">E15*E16-E17</f>
        <v>0</v>
      </c>
      <c r="F18" s="203">
        <f>F15*F16-F17</f>
        <v>19.933</v>
      </c>
      <c r="G18" s="203">
        <f>G15*G16-G17</f>
        <v>45.275999999999996</v>
      </c>
      <c r="H18" s="100">
        <f t="shared" si="0"/>
        <v>0</v>
      </c>
      <c r="I18" s="138"/>
      <c r="J18" s="122"/>
      <c r="K18" s="138"/>
      <c r="L18" s="75"/>
      <c r="M18" s="139"/>
      <c r="N18" s="127">
        <f>SUMIF(C17:G17,"",C18:G18)</f>
        <v>19.933</v>
      </c>
      <c r="O18" s="6">
        <f>SUMIFS(C18:H18,C17:H17,"&gt;0")</f>
        <v>63.513499999999993</v>
      </c>
    </row>
    <row r="19" spans="1:15" ht="15" customHeight="1" thickTop="1">
      <c r="A19" s="298" t="s">
        <v>70</v>
      </c>
      <c r="B19" s="244" t="s">
        <v>8</v>
      </c>
      <c r="C19" s="234">
        <v>3.355</v>
      </c>
      <c r="D19" s="234">
        <v>1.97</v>
      </c>
      <c r="E19" s="234">
        <v>3.27</v>
      </c>
      <c r="F19" s="234"/>
      <c r="G19" s="234"/>
      <c r="H19" s="102"/>
      <c r="I19" s="158"/>
      <c r="J19" s="15"/>
      <c r="K19" s="140"/>
      <c r="L19" s="88"/>
      <c r="M19" s="141"/>
      <c r="N19" s="128"/>
      <c r="O19" s="89"/>
    </row>
    <row r="20" spans="1:15" ht="15" customHeight="1">
      <c r="A20" s="301"/>
      <c r="B20" s="241" t="s">
        <v>4</v>
      </c>
      <c r="C20" s="204">
        <v>2.6</v>
      </c>
      <c r="D20" s="204">
        <v>2.6</v>
      </c>
      <c r="E20" s="204">
        <v>2.6</v>
      </c>
      <c r="F20" s="204"/>
      <c r="G20" s="204"/>
      <c r="H20" s="103"/>
      <c r="I20" s="156"/>
      <c r="J20" s="17"/>
      <c r="K20" s="136"/>
      <c r="L20" s="23"/>
      <c r="M20" s="137"/>
      <c r="N20" s="126"/>
      <c r="O20" s="85"/>
    </row>
    <row r="21" spans="1:15" ht="15" customHeight="1">
      <c r="A21" s="301"/>
      <c r="B21" s="242" t="s">
        <v>23</v>
      </c>
      <c r="C21" s="235"/>
      <c r="D21" s="235">
        <f>1.2*0.7</f>
        <v>0.84</v>
      </c>
      <c r="E21" s="235">
        <f>(1*2.1)</f>
        <v>2.1</v>
      </c>
      <c r="F21" s="235"/>
      <c r="G21" s="235"/>
      <c r="H21" s="116"/>
      <c r="I21" s="157"/>
      <c r="J21" s="17"/>
      <c r="K21" s="136"/>
      <c r="L21" s="23"/>
      <c r="M21" s="137"/>
      <c r="N21" s="126"/>
      <c r="O21" s="85"/>
    </row>
    <row r="22" spans="1:15" ht="15" customHeight="1" thickBot="1">
      <c r="A22" s="302"/>
      <c r="B22" s="243" t="s">
        <v>3</v>
      </c>
      <c r="C22" s="203">
        <f>C19*C20-C21</f>
        <v>8.7230000000000008</v>
      </c>
      <c r="D22" s="203">
        <f t="shared" ref="D22:G22" si="1">D19*D20-D21</f>
        <v>4.282</v>
      </c>
      <c r="E22" s="203">
        <f t="shared" si="1"/>
        <v>6.402000000000001</v>
      </c>
      <c r="F22" s="203">
        <f t="shared" si="1"/>
        <v>0</v>
      </c>
      <c r="G22" s="203">
        <f t="shared" si="1"/>
        <v>0</v>
      </c>
      <c r="H22" s="100">
        <f t="shared" ref="H22" si="2">H19*H20-H21</f>
        <v>0</v>
      </c>
      <c r="I22" s="148"/>
      <c r="J22" s="100"/>
      <c r="K22" s="142">
        <f>SUMIF(C22:H22,"&lt;5")</f>
        <v>4.282</v>
      </c>
      <c r="L22" s="5">
        <f>SUM(C22:H22)-(M22+K22)</f>
        <v>15.125000000000004</v>
      </c>
      <c r="M22" s="143">
        <f>SUMIF(C22:H22,"&gt;10")</f>
        <v>0</v>
      </c>
      <c r="N22" s="129"/>
      <c r="O22" s="90"/>
    </row>
    <row r="23" spans="1:15" ht="15" customHeight="1" thickTop="1">
      <c r="A23" s="298" t="s">
        <v>80</v>
      </c>
      <c r="B23" s="244" t="s">
        <v>8</v>
      </c>
      <c r="C23" s="234">
        <v>3.355</v>
      </c>
      <c r="D23" s="234">
        <v>1.97</v>
      </c>
      <c r="E23" s="234">
        <v>3.27</v>
      </c>
      <c r="F23" s="234">
        <v>1.75</v>
      </c>
      <c r="G23" s="234"/>
      <c r="H23" s="102"/>
      <c r="I23" s="158"/>
      <c r="J23" s="15"/>
      <c r="K23" s="140"/>
      <c r="L23" s="88"/>
      <c r="M23" s="141"/>
      <c r="N23" s="128"/>
      <c r="O23" s="89"/>
    </row>
    <row r="24" spans="1:15" ht="15" customHeight="1">
      <c r="A24" s="301"/>
      <c r="B24" s="241" t="s">
        <v>4</v>
      </c>
      <c r="C24" s="204">
        <v>0.55000000000000004</v>
      </c>
      <c r="D24" s="204">
        <v>0.5</v>
      </c>
      <c r="E24" s="204">
        <v>0.55000000000000004</v>
      </c>
      <c r="F24" s="204">
        <f>0.2+0.5</f>
        <v>0.7</v>
      </c>
      <c r="G24" s="204"/>
      <c r="H24" s="103"/>
      <c r="I24" s="156"/>
      <c r="J24" s="17"/>
      <c r="K24" s="136"/>
      <c r="L24" s="23"/>
      <c r="M24" s="137"/>
      <c r="N24" s="126"/>
      <c r="O24" s="85"/>
    </row>
    <row r="25" spans="1:15" ht="15" customHeight="1">
      <c r="A25" s="301"/>
      <c r="B25" s="242" t="s">
        <v>23</v>
      </c>
      <c r="C25" s="235"/>
      <c r="D25" s="235"/>
      <c r="E25" s="235"/>
      <c r="F25" s="235"/>
      <c r="G25" s="235"/>
      <c r="H25" s="116"/>
      <c r="I25" s="157"/>
      <c r="J25" s="17"/>
      <c r="K25" s="136"/>
      <c r="L25" s="23"/>
      <c r="M25" s="137"/>
      <c r="N25" s="126"/>
      <c r="O25" s="85"/>
    </row>
    <row r="26" spans="1:15" ht="15" customHeight="1" thickBot="1">
      <c r="A26" s="302"/>
      <c r="B26" s="243" t="s">
        <v>3</v>
      </c>
      <c r="C26" s="203">
        <f>C23*C24-C25</f>
        <v>1.8452500000000001</v>
      </c>
      <c r="D26" s="203">
        <f t="shared" ref="D26:H26" si="3">D23*D24-D25</f>
        <v>0.98499999999999999</v>
      </c>
      <c r="E26" s="203">
        <f t="shared" si="3"/>
        <v>1.7985000000000002</v>
      </c>
      <c r="F26" s="203">
        <f t="shared" si="3"/>
        <v>1.2249999999999999</v>
      </c>
      <c r="G26" s="203">
        <f t="shared" si="3"/>
        <v>0</v>
      </c>
      <c r="H26" s="100">
        <f t="shared" si="3"/>
        <v>0</v>
      </c>
      <c r="I26" s="142">
        <f>SUMIF(C26:H26,"&lt;10")</f>
        <v>5.8537499999999998</v>
      </c>
      <c r="J26" s="143">
        <f>SUMIF(C26:H26,"&gt;10")</f>
        <v>0</v>
      </c>
      <c r="K26" s="148"/>
      <c r="L26" s="4"/>
      <c r="M26" s="149"/>
      <c r="N26" s="129"/>
      <c r="O26" s="90"/>
    </row>
    <row r="27" spans="1:15" ht="15" customHeight="1" thickTop="1">
      <c r="A27" s="298" t="s">
        <v>81</v>
      </c>
      <c r="B27" s="245" t="s">
        <v>8</v>
      </c>
      <c r="C27" s="246">
        <v>3.13</v>
      </c>
      <c r="D27" s="234"/>
      <c r="E27" s="246">
        <v>3</v>
      </c>
      <c r="F27" s="234">
        <v>1.97</v>
      </c>
      <c r="G27" s="246"/>
      <c r="H27" s="104"/>
      <c r="I27" s="159"/>
      <c r="J27" s="16"/>
      <c r="K27" s="144"/>
      <c r="L27" s="24"/>
      <c r="M27" s="145"/>
      <c r="N27" s="130"/>
      <c r="O27" s="87"/>
    </row>
    <row r="28" spans="1:15" ht="15" customHeight="1">
      <c r="A28" s="301"/>
      <c r="B28" s="241" t="s">
        <v>4</v>
      </c>
      <c r="C28" s="204">
        <v>2.6</v>
      </c>
      <c r="D28" s="204"/>
      <c r="E28" s="204">
        <v>2.6</v>
      </c>
      <c r="F28" s="204">
        <v>2.6</v>
      </c>
      <c r="G28" s="204"/>
      <c r="H28" s="103"/>
      <c r="I28" s="156"/>
      <c r="J28" s="17"/>
      <c r="K28" s="136"/>
      <c r="L28" s="23"/>
      <c r="M28" s="137"/>
      <c r="N28" s="126"/>
      <c r="O28" s="85"/>
    </row>
    <row r="29" spans="1:15" ht="15" customHeight="1">
      <c r="A29" s="301"/>
      <c r="B29" s="242" t="s">
        <v>23</v>
      </c>
      <c r="C29" s="235">
        <f>(0.8*2.1)</f>
        <v>1.6800000000000002</v>
      </c>
      <c r="D29" s="235"/>
      <c r="E29" s="235"/>
      <c r="F29" s="235">
        <f>1.2*0.7</f>
        <v>0.84</v>
      </c>
      <c r="G29" s="235"/>
      <c r="H29" s="116"/>
      <c r="I29" s="157"/>
      <c r="J29" s="17"/>
      <c r="K29" s="136"/>
      <c r="L29" s="23"/>
      <c r="M29" s="137"/>
      <c r="N29" s="126"/>
      <c r="O29" s="85"/>
    </row>
    <row r="30" spans="1:15" ht="15" customHeight="1" thickBot="1">
      <c r="A30" s="302"/>
      <c r="B30" s="243" t="s">
        <v>3</v>
      </c>
      <c r="C30" s="203">
        <f>C27*C28-C29</f>
        <v>6.4580000000000002</v>
      </c>
      <c r="D30" s="203">
        <f t="shared" ref="D30:G30" si="4">D27*D28-D29</f>
        <v>0</v>
      </c>
      <c r="E30" s="203">
        <f t="shared" si="4"/>
        <v>7.8000000000000007</v>
      </c>
      <c r="F30" s="203">
        <f t="shared" si="4"/>
        <v>4.282</v>
      </c>
      <c r="G30" s="203">
        <f t="shared" si="4"/>
        <v>0</v>
      </c>
      <c r="H30" s="100">
        <f t="shared" ref="H30" si="5">H27*H28-H29</f>
        <v>0</v>
      </c>
      <c r="I30" s="148"/>
      <c r="J30" s="149"/>
      <c r="K30" s="142">
        <f>SUMIF(C30:H30,"&lt;5")</f>
        <v>4.282</v>
      </c>
      <c r="L30" s="5">
        <f>SUM(C30:H30)-(M30+K30)</f>
        <v>14.257999999999999</v>
      </c>
      <c r="M30" s="143">
        <f>SUMIF(C30:H30,"&gt;10")</f>
        <v>0</v>
      </c>
      <c r="N30" s="131"/>
      <c r="O30" s="86"/>
    </row>
    <row r="31" spans="1:15" ht="15" customHeight="1" thickTop="1">
      <c r="A31" s="298" t="s">
        <v>99</v>
      </c>
      <c r="B31" s="245" t="s">
        <v>8</v>
      </c>
      <c r="C31" s="246">
        <v>3.13</v>
      </c>
      <c r="D31" s="246"/>
      <c r="E31" s="246">
        <v>3</v>
      </c>
      <c r="F31" s="234">
        <v>1.97</v>
      </c>
      <c r="G31" s="246"/>
      <c r="H31" s="104"/>
      <c r="I31" s="159"/>
      <c r="J31" s="16"/>
      <c r="K31" s="144"/>
      <c r="L31" s="24"/>
      <c r="M31" s="145"/>
      <c r="N31" s="130"/>
      <c r="O31" s="87"/>
    </row>
    <row r="32" spans="1:15" ht="15" customHeight="1">
      <c r="A32" s="301"/>
      <c r="B32" s="241" t="s">
        <v>4</v>
      </c>
      <c r="C32" s="204">
        <v>0.55000000000000004</v>
      </c>
      <c r="D32" s="204"/>
      <c r="E32" s="204">
        <v>0.55000000000000004</v>
      </c>
      <c r="F32" s="204">
        <v>0.5</v>
      </c>
      <c r="G32" s="204"/>
      <c r="H32" s="103"/>
      <c r="I32" s="156"/>
      <c r="J32" s="17"/>
      <c r="K32" s="136"/>
      <c r="L32" s="23"/>
      <c r="M32" s="137"/>
      <c r="N32" s="126"/>
      <c r="O32" s="85"/>
    </row>
    <row r="33" spans="1:15" ht="15" customHeight="1">
      <c r="A33" s="301"/>
      <c r="B33" s="242" t="s">
        <v>23</v>
      </c>
      <c r="C33" s="235"/>
      <c r="D33" s="235"/>
      <c r="E33" s="235"/>
      <c r="F33" s="235"/>
      <c r="G33" s="235"/>
      <c r="H33" s="116"/>
      <c r="I33" s="157"/>
      <c r="J33" s="17"/>
      <c r="K33" s="136"/>
      <c r="L33" s="23"/>
      <c r="M33" s="137"/>
      <c r="N33" s="126"/>
      <c r="O33" s="85"/>
    </row>
    <row r="34" spans="1:15" ht="15" customHeight="1" thickBot="1">
      <c r="A34" s="302"/>
      <c r="B34" s="243" t="s">
        <v>3</v>
      </c>
      <c r="C34" s="203">
        <f>C31*C32-C33</f>
        <v>1.7215</v>
      </c>
      <c r="D34" s="203">
        <f t="shared" ref="D34:H34" si="6">D31*D32-D33</f>
        <v>0</v>
      </c>
      <c r="E34" s="203">
        <f t="shared" si="6"/>
        <v>1.6500000000000001</v>
      </c>
      <c r="F34" s="203">
        <f t="shared" si="6"/>
        <v>0.98499999999999999</v>
      </c>
      <c r="G34" s="203">
        <f t="shared" si="6"/>
        <v>0</v>
      </c>
      <c r="H34" s="100">
        <f t="shared" si="6"/>
        <v>0</v>
      </c>
      <c r="I34" s="160">
        <f>SUMIF(C34:H34,"&lt;10")</f>
        <v>4.3565000000000005</v>
      </c>
      <c r="J34" s="123">
        <f>SUMIF(C34:H34,"&gt;10")</f>
        <v>0</v>
      </c>
      <c r="K34" s="148"/>
      <c r="L34" s="4"/>
      <c r="M34" s="149"/>
      <c r="N34" s="131"/>
      <c r="O34" s="86"/>
    </row>
    <row r="35" spans="1:15" ht="15" customHeight="1" thickTop="1">
      <c r="A35" s="298" t="s">
        <v>82</v>
      </c>
      <c r="B35" s="245" t="s">
        <v>8</v>
      </c>
      <c r="C35" s="246">
        <v>1.8</v>
      </c>
      <c r="D35" s="247">
        <v>2</v>
      </c>
      <c r="E35" s="247">
        <v>1.85</v>
      </c>
      <c r="F35" s="247">
        <v>2</v>
      </c>
      <c r="G35" s="247"/>
      <c r="H35" s="104"/>
      <c r="I35" s="158"/>
      <c r="J35" s="15"/>
      <c r="K35" s="140"/>
      <c r="L35" s="88"/>
      <c r="M35" s="141"/>
      <c r="N35" s="128"/>
      <c r="O35" s="89"/>
    </row>
    <row r="36" spans="1:15" ht="15" customHeight="1">
      <c r="A36" s="301"/>
      <c r="B36" s="241" t="s">
        <v>4</v>
      </c>
      <c r="C36" s="204">
        <v>2.6</v>
      </c>
      <c r="D36" s="248">
        <v>2.6</v>
      </c>
      <c r="E36" s="248">
        <v>2.6</v>
      </c>
      <c r="F36" s="248">
        <v>2.6</v>
      </c>
      <c r="G36" s="248"/>
      <c r="H36" s="103"/>
      <c r="I36" s="156"/>
      <c r="J36" s="14"/>
      <c r="K36" s="146"/>
      <c r="L36" s="25"/>
      <c r="M36" s="137"/>
      <c r="N36" s="126"/>
      <c r="O36" s="85"/>
    </row>
    <row r="37" spans="1:15" ht="15" customHeight="1">
      <c r="A37" s="301"/>
      <c r="B37" s="242" t="s">
        <v>23</v>
      </c>
      <c r="C37" s="249"/>
      <c r="D37" s="249"/>
      <c r="E37" s="235"/>
      <c r="F37" s="235">
        <f>(0.8*2.1)+(1*2.1)</f>
        <v>3.7800000000000002</v>
      </c>
      <c r="G37" s="249"/>
      <c r="H37" s="116"/>
      <c r="I37" s="156"/>
      <c r="J37" s="14"/>
      <c r="K37" s="146"/>
      <c r="L37" s="25"/>
      <c r="M37" s="137"/>
      <c r="N37" s="126"/>
      <c r="O37" s="85"/>
    </row>
    <row r="38" spans="1:15" ht="15" customHeight="1" thickBot="1">
      <c r="A38" s="302"/>
      <c r="B38" s="243" t="s">
        <v>3</v>
      </c>
      <c r="C38" s="203">
        <f>C35*C36-C37</f>
        <v>4.6800000000000006</v>
      </c>
      <c r="D38" s="203">
        <f t="shared" ref="D38:G38" si="7">D35*D36-D37</f>
        <v>5.2</v>
      </c>
      <c r="E38" s="203">
        <f t="shared" si="7"/>
        <v>4.8100000000000005</v>
      </c>
      <c r="F38" s="203">
        <f t="shared" si="7"/>
        <v>1.42</v>
      </c>
      <c r="G38" s="203">
        <f t="shared" si="7"/>
        <v>0</v>
      </c>
      <c r="H38" s="100">
        <f t="shared" ref="H38" si="8">H35*H36-H37</f>
        <v>0</v>
      </c>
      <c r="I38" s="148"/>
      <c r="J38" s="100"/>
      <c r="K38" s="142">
        <f>SUMIF(C38:H38,"&lt;5")</f>
        <v>10.910000000000002</v>
      </c>
      <c r="L38" s="5">
        <f>SUM(C38:H38)-(M38+K38)</f>
        <v>5.1999999999999975</v>
      </c>
      <c r="M38" s="143">
        <f>SUMIF(C38:H38,"&gt;10")</f>
        <v>0</v>
      </c>
      <c r="N38" s="129"/>
      <c r="O38" s="90"/>
    </row>
    <row r="39" spans="1:15" ht="15" customHeight="1" thickTop="1">
      <c r="A39" s="298" t="s">
        <v>98</v>
      </c>
      <c r="B39" s="245" t="s">
        <v>8</v>
      </c>
      <c r="C39" s="246">
        <v>1.8</v>
      </c>
      <c r="D39" s="247">
        <v>2</v>
      </c>
      <c r="E39" s="247">
        <v>1.85</v>
      </c>
      <c r="F39" s="247">
        <v>2</v>
      </c>
      <c r="G39" s="247"/>
      <c r="H39" s="104"/>
      <c r="I39" s="158"/>
      <c r="J39" s="15"/>
      <c r="K39" s="140"/>
      <c r="L39" s="88"/>
      <c r="M39" s="141"/>
      <c r="N39" s="128"/>
      <c r="O39" s="89"/>
    </row>
    <row r="40" spans="1:15" ht="15" customHeight="1">
      <c r="A40" s="301"/>
      <c r="B40" s="241" t="s">
        <v>4</v>
      </c>
      <c r="C40" s="204">
        <v>0.5</v>
      </c>
      <c r="D40" s="248">
        <v>0.5</v>
      </c>
      <c r="E40" s="248">
        <v>0.6</v>
      </c>
      <c r="F40" s="248">
        <v>0.6</v>
      </c>
      <c r="G40" s="248"/>
      <c r="H40" s="103"/>
      <c r="I40" s="156"/>
      <c r="J40" s="14"/>
      <c r="K40" s="146"/>
      <c r="L40" s="25"/>
      <c r="M40" s="137"/>
      <c r="N40" s="126"/>
      <c r="O40" s="85"/>
    </row>
    <row r="41" spans="1:15" ht="15" customHeight="1">
      <c r="A41" s="301"/>
      <c r="B41" s="242" t="s">
        <v>23</v>
      </c>
      <c r="C41" s="249"/>
      <c r="D41" s="249"/>
      <c r="E41" s="235"/>
      <c r="F41" s="235"/>
      <c r="G41" s="249"/>
      <c r="H41" s="116"/>
      <c r="I41" s="156"/>
      <c r="J41" s="14"/>
      <c r="K41" s="146"/>
      <c r="L41" s="25"/>
      <c r="M41" s="137"/>
      <c r="N41" s="126"/>
      <c r="O41" s="85"/>
    </row>
    <row r="42" spans="1:15" ht="15" customHeight="1" thickBot="1">
      <c r="A42" s="302"/>
      <c r="B42" s="243" t="s">
        <v>3</v>
      </c>
      <c r="C42" s="203">
        <f>C39*C40-C41</f>
        <v>0.9</v>
      </c>
      <c r="D42" s="203">
        <f t="shared" ref="D42:H42" si="9">D39*D40-D41</f>
        <v>1</v>
      </c>
      <c r="E42" s="203">
        <f t="shared" si="9"/>
        <v>1.1100000000000001</v>
      </c>
      <c r="F42" s="203">
        <f t="shared" si="9"/>
        <v>1.2</v>
      </c>
      <c r="G42" s="203">
        <f t="shared" si="9"/>
        <v>0</v>
      </c>
      <c r="H42" s="100">
        <f t="shared" si="9"/>
        <v>0</v>
      </c>
      <c r="I42" s="142">
        <f>SUMIF(C42:H42,"&lt;10")</f>
        <v>4.21</v>
      </c>
      <c r="J42" s="143">
        <f>SUMIF(C42:H42,"&gt;10")</f>
        <v>0</v>
      </c>
      <c r="K42" s="148"/>
      <c r="L42" s="4"/>
      <c r="M42" s="149"/>
      <c r="N42" s="129"/>
      <c r="O42" s="90"/>
    </row>
    <row r="43" spans="1:15" ht="15" customHeight="1" thickTop="1">
      <c r="A43" s="298" t="s">
        <v>97</v>
      </c>
      <c r="B43" s="245" t="s">
        <v>8</v>
      </c>
      <c r="C43" s="247">
        <v>3</v>
      </c>
      <c r="D43" s="247"/>
      <c r="E43" s="247">
        <v>3.2</v>
      </c>
      <c r="F43" s="247">
        <v>2</v>
      </c>
      <c r="G43" s="247"/>
      <c r="H43" s="104"/>
      <c r="I43" s="159"/>
      <c r="J43" s="16"/>
      <c r="K43" s="144"/>
      <c r="L43" s="24"/>
      <c r="M43" s="145"/>
      <c r="N43" s="130"/>
      <c r="O43" s="87"/>
    </row>
    <row r="44" spans="1:15" ht="15" customHeight="1">
      <c r="A44" s="299"/>
      <c r="B44" s="241" t="s">
        <v>4</v>
      </c>
      <c r="C44" s="248">
        <v>3.1</v>
      </c>
      <c r="D44" s="248"/>
      <c r="E44" s="248">
        <v>3.2</v>
      </c>
      <c r="F44" s="248">
        <v>3.1</v>
      </c>
      <c r="G44" s="248"/>
      <c r="H44" s="103"/>
      <c r="I44" s="156"/>
      <c r="J44" s="14"/>
      <c r="K44" s="146"/>
      <c r="L44" s="25"/>
      <c r="M44" s="137"/>
      <c r="N44" s="126"/>
      <c r="O44" s="85"/>
    </row>
    <row r="45" spans="1:15" ht="15" customHeight="1">
      <c r="A45" s="299"/>
      <c r="B45" s="242" t="s">
        <v>23</v>
      </c>
      <c r="C45" s="249"/>
      <c r="D45" s="249"/>
      <c r="E45" s="235">
        <v>0.84</v>
      </c>
      <c r="F45" s="235">
        <f>(0.8*2.1)</f>
        <v>1.6800000000000002</v>
      </c>
      <c r="G45" s="249"/>
      <c r="H45" s="116"/>
      <c r="I45" s="156"/>
      <c r="J45" s="14"/>
      <c r="K45" s="146"/>
      <c r="L45" s="25"/>
      <c r="M45" s="137"/>
      <c r="N45" s="126"/>
      <c r="O45" s="85"/>
    </row>
    <row r="46" spans="1:15" ht="15" customHeight="1" thickBot="1">
      <c r="A46" s="300"/>
      <c r="B46" s="243" t="s">
        <v>3</v>
      </c>
      <c r="C46" s="203">
        <f>C43*C44-C45</f>
        <v>9.3000000000000007</v>
      </c>
      <c r="D46" s="203">
        <f t="shared" ref="D46:H46" si="10">D43*D44-D45</f>
        <v>0</v>
      </c>
      <c r="E46" s="203">
        <f t="shared" si="10"/>
        <v>9.4000000000000021</v>
      </c>
      <c r="F46" s="203">
        <f t="shared" si="10"/>
        <v>4.5199999999999996</v>
      </c>
      <c r="G46" s="203">
        <f t="shared" si="10"/>
        <v>0</v>
      </c>
      <c r="H46" s="100">
        <f t="shared" si="10"/>
        <v>0</v>
      </c>
      <c r="I46" s="160">
        <f>SUMIF(C46:H46,"&lt;10")</f>
        <v>23.220000000000002</v>
      </c>
      <c r="J46" s="123">
        <f>SUMIF(C46:H46,"&gt;10")</f>
        <v>0</v>
      </c>
      <c r="K46" s="138"/>
      <c r="L46" s="75"/>
      <c r="M46" s="139"/>
      <c r="N46" s="131"/>
      <c r="O46" s="86"/>
    </row>
    <row r="47" spans="1:15" ht="15" customHeight="1" thickTop="1">
      <c r="A47" s="298" t="s">
        <v>83</v>
      </c>
      <c r="B47" s="245" t="s">
        <v>8</v>
      </c>
      <c r="C47" s="247">
        <v>1.175</v>
      </c>
      <c r="D47" s="247">
        <v>2.15</v>
      </c>
      <c r="E47" s="247"/>
      <c r="F47" s="247">
        <v>2.15</v>
      </c>
      <c r="G47" s="247"/>
      <c r="H47" s="104"/>
      <c r="I47" s="158"/>
      <c r="J47" s="15"/>
      <c r="K47" s="140"/>
      <c r="L47" s="88"/>
      <c r="M47" s="141"/>
      <c r="N47" s="128"/>
      <c r="O47" s="89"/>
    </row>
    <row r="48" spans="1:15" ht="15" customHeight="1">
      <c r="A48" s="301"/>
      <c r="B48" s="241" t="s">
        <v>4</v>
      </c>
      <c r="C48" s="248">
        <v>2.6</v>
      </c>
      <c r="D48" s="248">
        <v>2.6</v>
      </c>
      <c r="E48" s="248"/>
      <c r="F48" s="248">
        <v>2.6</v>
      </c>
      <c r="G48" s="248"/>
      <c r="H48" s="103"/>
      <c r="I48" s="156"/>
      <c r="J48" s="14"/>
      <c r="K48" s="146"/>
      <c r="L48" s="25"/>
      <c r="M48" s="137"/>
      <c r="N48" s="126"/>
      <c r="O48" s="85"/>
    </row>
    <row r="49" spans="1:15" ht="15" customHeight="1">
      <c r="A49" s="301"/>
      <c r="B49" s="242" t="s">
        <v>23</v>
      </c>
      <c r="C49" s="204">
        <f>(1*2.1)</f>
        <v>2.1</v>
      </c>
      <c r="D49" s="235">
        <f>(0.8*2.1)</f>
        <v>1.6800000000000002</v>
      </c>
      <c r="E49" s="204"/>
      <c r="F49" s="248"/>
      <c r="G49" s="248"/>
      <c r="H49" s="116"/>
      <c r="I49" s="156"/>
      <c r="J49" s="14"/>
      <c r="K49" s="146"/>
      <c r="L49" s="25"/>
      <c r="M49" s="137"/>
      <c r="N49" s="126"/>
      <c r="O49" s="85"/>
    </row>
    <row r="50" spans="1:15" ht="15" customHeight="1" thickBot="1">
      <c r="A50" s="302"/>
      <c r="B50" s="243" t="s">
        <v>3</v>
      </c>
      <c r="C50" s="203">
        <f>C47*C48-C49</f>
        <v>0.95500000000000007</v>
      </c>
      <c r="D50" s="203">
        <f t="shared" ref="D50:H50" si="11">D47*D48-D49</f>
        <v>3.9099999999999997</v>
      </c>
      <c r="E50" s="203">
        <f t="shared" si="11"/>
        <v>0</v>
      </c>
      <c r="F50" s="203">
        <f t="shared" si="11"/>
        <v>5.59</v>
      </c>
      <c r="G50" s="203">
        <f t="shared" si="11"/>
        <v>0</v>
      </c>
      <c r="H50" s="100">
        <f t="shared" si="11"/>
        <v>0</v>
      </c>
      <c r="I50" s="148"/>
      <c r="J50" s="100"/>
      <c r="K50" s="142">
        <f>SUMIF(C50:H50,"&lt;5")</f>
        <v>4.8650000000000002</v>
      </c>
      <c r="L50" s="5">
        <f>SUM(C50:H50)-(M50+K50)</f>
        <v>5.59</v>
      </c>
      <c r="M50" s="143">
        <f>SUMIF(C50:H50,"&gt;10")</f>
        <v>0</v>
      </c>
      <c r="N50" s="129"/>
      <c r="O50" s="90"/>
    </row>
    <row r="51" spans="1:15" ht="15" customHeight="1" thickTop="1">
      <c r="A51" s="298" t="s">
        <v>96</v>
      </c>
      <c r="B51" s="245" t="s">
        <v>8</v>
      </c>
      <c r="C51" s="247">
        <v>1.175</v>
      </c>
      <c r="D51" s="247">
        <v>2.15</v>
      </c>
      <c r="E51" s="247">
        <v>1.175</v>
      </c>
      <c r="F51" s="247">
        <v>2.15</v>
      </c>
      <c r="G51" s="247"/>
      <c r="H51" s="104"/>
      <c r="I51" s="158"/>
      <c r="J51" s="15"/>
      <c r="K51" s="140"/>
      <c r="L51" s="88"/>
      <c r="M51" s="141"/>
      <c r="N51" s="128"/>
      <c r="O51" s="89"/>
    </row>
    <row r="52" spans="1:15" ht="15" customHeight="1">
      <c r="A52" s="301"/>
      <c r="B52" s="241" t="s">
        <v>4</v>
      </c>
      <c r="C52" s="248">
        <v>0.5</v>
      </c>
      <c r="D52" s="248">
        <v>0.5</v>
      </c>
      <c r="E52" s="248">
        <v>1.2</v>
      </c>
      <c r="F52" s="248">
        <v>0.5</v>
      </c>
      <c r="G52" s="248"/>
      <c r="H52" s="103"/>
      <c r="I52" s="156"/>
      <c r="J52" s="14"/>
      <c r="K52" s="146"/>
      <c r="L52" s="25"/>
      <c r="M52" s="137"/>
      <c r="N52" s="126"/>
      <c r="O52" s="85"/>
    </row>
    <row r="53" spans="1:15" ht="15" customHeight="1">
      <c r="A53" s="301"/>
      <c r="B53" s="242" t="s">
        <v>23</v>
      </c>
      <c r="C53" s="204"/>
      <c r="D53" s="235"/>
      <c r="E53" s="204"/>
      <c r="F53" s="248"/>
      <c r="G53" s="248"/>
      <c r="H53" s="116"/>
      <c r="I53" s="156"/>
      <c r="J53" s="14"/>
      <c r="K53" s="146"/>
      <c r="L53" s="25"/>
      <c r="M53" s="137"/>
      <c r="N53" s="126"/>
      <c r="O53" s="85"/>
    </row>
    <row r="54" spans="1:15" ht="15" customHeight="1" thickBot="1">
      <c r="A54" s="302"/>
      <c r="B54" s="243" t="s">
        <v>3</v>
      </c>
      <c r="C54" s="203">
        <f>C51*C52-C53</f>
        <v>0.58750000000000002</v>
      </c>
      <c r="D54" s="203">
        <f t="shared" ref="D54:G54" si="12">D51*D52-D53</f>
        <v>1.075</v>
      </c>
      <c r="E54" s="203">
        <f t="shared" si="12"/>
        <v>1.41</v>
      </c>
      <c r="F54" s="203">
        <f t="shared" si="12"/>
        <v>1.075</v>
      </c>
      <c r="G54" s="203">
        <f t="shared" si="12"/>
        <v>0</v>
      </c>
      <c r="H54" s="100">
        <f t="shared" ref="H54" si="13">H51*H52-H53</f>
        <v>0</v>
      </c>
      <c r="I54" s="142">
        <f>SUMIF(C54:H54,"&lt;10")</f>
        <v>4.1475</v>
      </c>
      <c r="J54" s="143">
        <f>SUMIF(C54:H54,"&gt;10")</f>
        <v>0</v>
      </c>
      <c r="K54" s="148"/>
      <c r="L54" s="4"/>
      <c r="M54" s="149"/>
      <c r="N54" s="129"/>
      <c r="O54" s="90"/>
    </row>
    <row r="55" spans="1:15" ht="15" customHeight="1" thickTop="1">
      <c r="A55" s="298" t="s">
        <v>84</v>
      </c>
      <c r="B55" s="245" t="s">
        <v>8</v>
      </c>
      <c r="C55" s="247">
        <v>5.0999999999999996</v>
      </c>
      <c r="D55" s="247"/>
      <c r="E55" s="247">
        <v>2.86</v>
      </c>
      <c r="F55" s="247">
        <v>2.1749999999999998</v>
      </c>
      <c r="G55" s="247">
        <v>5.85</v>
      </c>
      <c r="H55" s="104"/>
      <c r="I55" s="159"/>
      <c r="J55" s="16"/>
      <c r="K55" s="144"/>
      <c r="L55" s="24"/>
      <c r="M55" s="145"/>
      <c r="N55" s="130"/>
      <c r="O55" s="87"/>
    </row>
    <row r="56" spans="1:15" ht="15" customHeight="1">
      <c r="A56" s="301"/>
      <c r="B56" s="241" t="s">
        <v>4</v>
      </c>
      <c r="C56" s="248">
        <v>2.6</v>
      </c>
      <c r="D56" s="248"/>
      <c r="E56" s="248">
        <v>2.6</v>
      </c>
      <c r="F56" s="248">
        <v>2.6</v>
      </c>
      <c r="G56" s="248">
        <v>2.6</v>
      </c>
      <c r="H56" s="103"/>
      <c r="I56" s="156"/>
      <c r="J56" s="14"/>
      <c r="K56" s="146"/>
      <c r="L56" s="25"/>
      <c r="M56" s="137"/>
      <c r="N56" s="126"/>
      <c r="O56" s="85"/>
    </row>
    <row r="57" spans="1:15" ht="15" customHeight="1">
      <c r="A57" s="301"/>
      <c r="B57" s="242" t="s">
        <v>23</v>
      </c>
      <c r="C57" s="235">
        <f>(1.2*0.7)</f>
        <v>0.84</v>
      </c>
      <c r="D57" s="235"/>
      <c r="E57" s="235"/>
      <c r="F57" s="249"/>
      <c r="G57" s="235">
        <f>(3*0.7)+(1.2*0.7)</f>
        <v>2.9399999999999995</v>
      </c>
      <c r="H57" s="116"/>
      <c r="I57" s="156"/>
      <c r="J57" s="14"/>
      <c r="K57" s="146"/>
      <c r="L57" s="25"/>
      <c r="M57" s="137"/>
      <c r="N57" s="126"/>
      <c r="O57" s="85"/>
    </row>
    <row r="58" spans="1:15" ht="15" customHeight="1" thickBot="1">
      <c r="A58" s="302"/>
      <c r="B58" s="243" t="s">
        <v>3</v>
      </c>
      <c r="C58" s="203">
        <f>C55*C56-C57</f>
        <v>12.42</v>
      </c>
      <c r="D58" s="203">
        <f t="shared" ref="D58:H58" si="14">D55*D56-D57</f>
        <v>0</v>
      </c>
      <c r="E58" s="203">
        <f t="shared" si="14"/>
        <v>7.4359999999999999</v>
      </c>
      <c r="F58" s="203">
        <f t="shared" si="14"/>
        <v>5.6549999999999994</v>
      </c>
      <c r="G58" s="203">
        <f t="shared" si="14"/>
        <v>12.27</v>
      </c>
      <c r="H58" s="100">
        <f t="shared" si="14"/>
        <v>0</v>
      </c>
      <c r="I58" s="148"/>
      <c r="J58" s="149"/>
      <c r="K58" s="142">
        <f>SUMIF(C58:H58,"&lt;5")</f>
        <v>0</v>
      </c>
      <c r="L58" s="5">
        <f>SUM(C58:H58)-(M58+K58)</f>
        <v>13.091000000000008</v>
      </c>
      <c r="M58" s="143">
        <f>SUMIF(C58:H58,"&gt;10")</f>
        <v>24.689999999999998</v>
      </c>
      <c r="N58" s="131"/>
      <c r="O58" s="86"/>
    </row>
    <row r="59" spans="1:15" ht="15" customHeight="1" thickTop="1">
      <c r="A59" s="298" t="s">
        <v>95</v>
      </c>
      <c r="B59" s="245" t="s">
        <v>8</v>
      </c>
      <c r="C59" s="247">
        <v>5.0999999999999996</v>
      </c>
      <c r="D59" s="247"/>
      <c r="E59" s="247">
        <v>2.86</v>
      </c>
      <c r="F59" s="247">
        <v>2.1749999999999998</v>
      </c>
      <c r="G59" s="247">
        <v>5.85</v>
      </c>
      <c r="H59" s="104"/>
      <c r="I59" s="159"/>
      <c r="J59" s="16"/>
      <c r="K59" s="144"/>
      <c r="L59" s="24"/>
      <c r="M59" s="145"/>
      <c r="N59" s="130"/>
      <c r="O59" s="87"/>
    </row>
    <row r="60" spans="1:15" ht="15" customHeight="1">
      <c r="A60" s="301"/>
      <c r="B60" s="241" t="s">
        <v>4</v>
      </c>
      <c r="C60" s="248">
        <v>0.5</v>
      </c>
      <c r="D60" s="248"/>
      <c r="E60" s="248">
        <v>0.6</v>
      </c>
      <c r="F60" s="248">
        <v>0.6</v>
      </c>
      <c r="G60" s="248">
        <v>0.6</v>
      </c>
      <c r="H60" s="103"/>
      <c r="I60" s="156"/>
      <c r="J60" s="14"/>
      <c r="K60" s="146"/>
      <c r="L60" s="25"/>
      <c r="M60" s="137"/>
      <c r="N60" s="126"/>
      <c r="O60" s="85"/>
    </row>
    <row r="61" spans="1:15" ht="15" customHeight="1">
      <c r="A61" s="301"/>
      <c r="B61" s="242" t="s">
        <v>23</v>
      </c>
      <c r="C61" s="235"/>
      <c r="D61" s="235"/>
      <c r="E61" s="235"/>
      <c r="F61" s="249"/>
      <c r="G61" s="235"/>
      <c r="H61" s="116"/>
      <c r="I61" s="156"/>
      <c r="J61" s="14"/>
      <c r="K61" s="146"/>
      <c r="L61" s="25"/>
      <c r="M61" s="170"/>
      <c r="N61" s="126"/>
      <c r="O61" s="85"/>
    </row>
    <row r="62" spans="1:15" ht="15" customHeight="1" thickBot="1">
      <c r="A62" s="302"/>
      <c r="B62" s="243" t="s">
        <v>3</v>
      </c>
      <c r="C62" s="203">
        <f>C59*C60-C61</f>
        <v>2.5499999999999998</v>
      </c>
      <c r="D62" s="203">
        <f t="shared" ref="D62:G62" si="15">D59*D60-D61</f>
        <v>0</v>
      </c>
      <c r="E62" s="203">
        <f t="shared" si="15"/>
        <v>1.716</v>
      </c>
      <c r="F62" s="203">
        <f t="shared" si="15"/>
        <v>1.3049999999999999</v>
      </c>
      <c r="G62" s="203">
        <f t="shared" si="15"/>
        <v>3.51</v>
      </c>
      <c r="H62" s="100">
        <f t="shared" ref="H62" si="16">H59*H60-H61</f>
        <v>0</v>
      </c>
      <c r="I62" s="160">
        <f>SUMIF(C62:H62,"&lt;10")</f>
        <v>9.0809999999999995</v>
      </c>
      <c r="J62" s="123">
        <f>SUMIF(C62:H62,"&gt;10")</f>
        <v>0</v>
      </c>
      <c r="K62" s="148"/>
      <c r="L62" s="4"/>
      <c r="M62" s="149"/>
      <c r="N62" s="131"/>
      <c r="O62" s="86"/>
    </row>
    <row r="63" spans="1:15" ht="15" customHeight="1" thickTop="1">
      <c r="A63" s="298" t="s">
        <v>85</v>
      </c>
      <c r="B63" s="245" t="s">
        <v>8</v>
      </c>
      <c r="C63" s="247">
        <v>1.9750000000000001</v>
      </c>
      <c r="D63" s="247">
        <v>3</v>
      </c>
      <c r="E63" s="247">
        <v>2.0249999999999999</v>
      </c>
      <c r="F63" s="247">
        <v>2.9502000000000002</v>
      </c>
      <c r="G63" s="247"/>
      <c r="H63" s="104"/>
      <c r="I63" s="158"/>
      <c r="J63" s="15"/>
      <c r="K63" s="140"/>
      <c r="L63" s="88"/>
      <c r="M63" s="141"/>
      <c r="N63" s="128"/>
      <c r="O63" s="89"/>
    </row>
    <row r="64" spans="1:15" ht="15" customHeight="1">
      <c r="A64" s="301"/>
      <c r="B64" s="241" t="s">
        <v>4</v>
      </c>
      <c r="C64" s="248">
        <v>2.6</v>
      </c>
      <c r="D64" s="248">
        <v>2.6</v>
      </c>
      <c r="E64" s="248">
        <v>2.6</v>
      </c>
      <c r="F64" s="248">
        <v>2.6</v>
      </c>
      <c r="G64" s="248"/>
      <c r="H64" s="103"/>
      <c r="I64" s="156"/>
      <c r="J64" s="14"/>
      <c r="K64" s="146"/>
      <c r="L64" s="25"/>
      <c r="M64" s="137"/>
      <c r="N64" s="126"/>
      <c r="O64" s="85"/>
    </row>
    <row r="65" spans="1:15" ht="15" customHeight="1">
      <c r="A65" s="301"/>
      <c r="B65" s="242" t="s">
        <v>23</v>
      </c>
      <c r="C65" s="249"/>
      <c r="D65" s="235">
        <f>(0.8*2.1)</f>
        <v>1.6800000000000002</v>
      </c>
      <c r="E65" s="249"/>
      <c r="F65" s="235">
        <f>(0.8*2.1)+(1*2.1)</f>
        <v>3.7800000000000002</v>
      </c>
      <c r="G65" s="249"/>
      <c r="H65" s="116"/>
      <c r="I65" s="156"/>
      <c r="J65" s="14"/>
      <c r="K65" s="146"/>
      <c r="L65" s="25"/>
      <c r="M65" s="137"/>
      <c r="N65" s="126"/>
      <c r="O65" s="85"/>
    </row>
    <row r="66" spans="1:15" ht="15" customHeight="1" thickBot="1">
      <c r="A66" s="302"/>
      <c r="B66" s="243" t="s">
        <v>3</v>
      </c>
      <c r="C66" s="203">
        <f>C63*C64-C65</f>
        <v>5.1350000000000007</v>
      </c>
      <c r="D66" s="203">
        <f t="shared" ref="D66:H66" si="17">D63*D64-D65</f>
        <v>6.120000000000001</v>
      </c>
      <c r="E66" s="203">
        <f t="shared" si="17"/>
        <v>5.2649999999999997</v>
      </c>
      <c r="F66" s="203">
        <f t="shared" si="17"/>
        <v>3.8905200000000004</v>
      </c>
      <c r="G66" s="203">
        <f t="shared" si="17"/>
        <v>0</v>
      </c>
      <c r="H66" s="100">
        <f t="shared" si="17"/>
        <v>0</v>
      </c>
      <c r="I66" s="148"/>
      <c r="J66" s="100"/>
      <c r="K66" s="142">
        <f>SUMIF(C66:H66,"&lt;5")</f>
        <v>3.8905200000000004</v>
      </c>
      <c r="L66" s="5">
        <f>SUM(C66:H66)-(M66+K66)</f>
        <v>16.520000000000003</v>
      </c>
      <c r="M66" s="143">
        <f>SUMIF(C66:H66,"&gt;10")</f>
        <v>0</v>
      </c>
      <c r="N66" s="129"/>
      <c r="O66" s="90"/>
    </row>
    <row r="67" spans="1:15" ht="15" customHeight="1" thickTop="1">
      <c r="A67" s="298" t="s">
        <v>94</v>
      </c>
      <c r="B67" s="245" t="s">
        <v>8</v>
      </c>
      <c r="C67" s="247">
        <v>1.9750000000000001</v>
      </c>
      <c r="D67" s="247">
        <v>3</v>
      </c>
      <c r="E67" s="247">
        <v>2.0249999999999999</v>
      </c>
      <c r="F67" s="247">
        <v>2.9502000000000002</v>
      </c>
      <c r="G67" s="247"/>
      <c r="H67" s="104"/>
      <c r="I67" s="158"/>
      <c r="J67" s="15"/>
      <c r="K67" s="140"/>
      <c r="L67" s="88"/>
      <c r="M67" s="141"/>
      <c r="N67" s="128"/>
      <c r="O67" s="89"/>
    </row>
    <row r="68" spans="1:15" ht="15" customHeight="1">
      <c r="A68" s="301"/>
      <c r="B68" s="241" t="s">
        <v>4</v>
      </c>
      <c r="C68" s="248">
        <v>0.5</v>
      </c>
      <c r="D68" s="248">
        <v>0.5</v>
      </c>
      <c r="E68" s="248">
        <v>0.55000000000000004</v>
      </c>
      <c r="F68" s="248">
        <v>0.6</v>
      </c>
      <c r="G68" s="248"/>
      <c r="H68" s="103"/>
      <c r="I68" s="156"/>
      <c r="J68" s="14"/>
      <c r="K68" s="146"/>
      <c r="L68" s="25"/>
      <c r="M68" s="137"/>
      <c r="N68" s="126"/>
      <c r="O68" s="85"/>
    </row>
    <row r="69" spans="1:15" ht="15" customHeight="1">
      <c r="A69" s="301"/>
      <c r="B69" s="242" t="s">
        <v>23</v>
      </c>
      <c r="C69" s="249"/>
      <c r="D69" s="235"/>
      <c r="E69" s="249"/>
      <c r="F69" s="235"/>
      <c r="G69" s="249"/>
      <c r="H69" s="116"/>
      <c r="I69" s="156"/>
      <c r="J69" s="14"/>
      <c r="K69" s="146"/>
      <c r="L69" s="25"/>
      <c r="M69" s="137"/>
      <c r="N69" s="126"/>
      <c r="O69" s="85"/>
    </row>
    <row r="70" spans="1:15" ht="15" customHeight="1" thickBot="1">
      <c r="A70" s="302"/>
      <c r="B70" s="243" t="s">
        <v>3</v>
      </c>
      <c r="C70" s="203">
        <f>C67*C68-C69</f>
        <v>0.98750000000000004</v>
      </c>
      <c r="D70" s="203">
        <f t="shared" ref="D70:G70" si="18">D67*D68-D69</f>
        <v>1.5</v>
      </c>
      <c r="E70" s="203">
        <f t="shared" si="18"/>
        <v>1.11375</v>
      </c>
      <c r="F70" s="203">
        <f t="shared" si="18"/>
        <v>1.7701200000000001</v>
      </c>
      <c r="G70" s="203">
        <f t="shared" si="18"/>
        <v>0</v>
      </c>
      <c r="H70" s="100">
        <f t="shared" ref="H70" si="19">H67*H68-H69</f>
        <v>0</v>
      </c>
      <c r="I70" s="142">
        <f>SUMIF(C70:H70,"&lt;10")</f>
        <v>5.3713699999999998</v>
      </c>
      <c r="J70" s="143">
        <f>SUMIF(C70:H70,"&gt;10")</f>
        <v>0</v>
      </c>
      <c r="K70" s="148"/>
      <c r="L70" s="4"/>
      <c r="M70" s="149"/>
      <c r="N70" s="129"/>
      <c r="O70" s="90"/>
    </row>
    <row r="71" spans="1:15" ht="15" customHeight="1" thickTop="1">
      <c r="A71" s="298" t="s">
        <v>86</v>
      </c>
      <c r="B71" s="245" t="s">
        <v>8</v>
      </c>
      <c r="C71" s="247">
        <v>2.91</v>
      </c>
      <c r="D71" s="247"/>
      <c r="E71" s="247">
        <v>4.25</v>
      </c>
      <c r="F71" s="247">
        <v>3.15</v>
      </c>
      <c r="G71" s="247"/>
      <c r="H71" s="104"/>
      <c r="I71" s="159"/>
      <c r="J71" s="16"/>
      <c r="K71" s="144"/>
      <c r="L71" s="24"/>
      <c r="M71" s="145"/>
      <c r="N71" s="130"/>
      <c r="O71" s="87"/>
    </row>
    <row r="72" spans="1:15" ht="15" customHeight="1">
      <c r="A72" s="299"/>
      <c r="B72" s="241" t="s">
        <v>4</v>
      </c>
      <c r="C72" s="248">
        <v>2.6</v>
      </c>
      <c r="D72" s="248"/>
      <c r="E72" s="248">
        <v>2.6</v>
      </c>
      <c r="F72" s="248">
        <v>2.6</v>
      </c>
      <c r="G72" s="248"/>
      <c r="H72" s="103"/>
      <c r="I72" s="156"/>
      <c r="J72" s="14"/>
      <c r="K72" s="146"/>
      <c r="L72" s="25"/>
      <c r="M72" s="137"/>
      <c r="N72" s="126"/>
      <c r="O72" s="85"/>
    </row>
    <row r="73" spans="1:15" ht="15" customHeight="1">
      <c r="A73" s="301"/>
      <c r="B73" s="242" t="s">
        <v>23</v>
      </c>
      <c r="C73" s="249"/>
      <c r="D73" s="235"/>
      <c r="E73" s="249"/>
      <c r="F73" s="235">
        <f>(0.8*2.1)</f>
        <v>1.6800000000000002</v>
      </c>
      <c r="G73" s="249"/>
      <c r="H73" s="116"/>
      <c r="I73" s="156"/>
      <c r="J73" s="14"/>
      <c r="K73" s="146"/>
      <c r="L73" s="25"/>
      <c r="M73" s="137"/>
      <c r="N73" s="126"/>
      <c r="O73" s="85"/>
    </row>
    <row r="74" spans="1:15" ht="15" customHeight="1" thickBot="1">
      <c r="A74" s="302"/>
      <c r="B74" s="243" t="s">
        <v>3</v>
      </c>
      <c r="C74" s="203">
        <f>C71*C72-C73</f>
        <v>7.5660000000000007</v>
      </c>
      <c r="D74" s="203">
        <f t="shared" ref="D74:H74" si="20">D71*D72-D73</f>
        <v>0</v>
      </c>
      <c r="E74" s="203">
        <f t="shared" si="20"/>
        <v>11.05</v>
      </c>
      <c r="F74" s="203">
        <f t="shared" si="20"/>
        <v>6.51</v>
      </c>
      <c r="G74" s="203">
        <f t="shared" si="20"/>
        <v>0</v>
      </c>
      <c r="H74" s="100">
        <f t="shared" si="20"/>
        <v>0</v>
      </c>
      <c r="I74" s="148"/>
      <c r="J74" s="149"/>
      <c r="K74" s="142">
        <f>SUMIF(C74:H74,"&lt;5")</f>
        <v>0</v>
      </c>
      <c r="L74" s="5">
        <f>SUM(C74:H74)-(M74+K74)</f>
        <v>14.075999999999997</v>
      </c>
      <c r="M74" s="143">
        <f>SUMIF(C74:H74,"&gt;10")</f>
        <v>11.05</v>
      </c>
      <c r="N74" s="131"/>
      <c r="O74" s="86"/>
    </row>
    <row r="75" spans="1:15" ht="15" customHeight="1" thickTop="1">
      <c r="A75" s="298" t="s">
        <v>93</v>
      </c>
      <c r="B75" s="245" t="s">
        <v>8</v>
      </c>
      <c r="C75" s="247">
        <v>2.91</v>
      </c>
      <c r="D75" s="247"/>
      <c r="E75" s="247">
        <v>4.25</v>
      </c>
      <c r="F75" s="247">
        <v>3.15</v>
      </c>
      <c r="G75" s="247">
        <v>1.44</v>
      </c>
      <c r="H75" s="104"/>
      <c r="I75" s="159"/>
      <c r="J75" s="16"/>
      <c r="K75" s="144"/>
      <c r="L75" s="24"/>
      <c r="M75" s="145"/>
      <c r="N75" s="130"/>
      <c r="O75" s="87"/>
    </row>
    <row r="76" spans="1:15" ht="15" customHeight="1">
      <c r="A76" s="299"/>
      <c r="B76" s="241" t="s">
        <v>4</v>
      </c>
      <c r="C76" s="248">
        <v>0.5</v>
      </c>
      <c r="D76" s="248"/>
      <c r="E76" s="248">
        <v>0.55000000000000004</v>
      </c>
      <c r="F76" s="248">
        <v>0.5</v>
      </c>
      <c r="G76" s="248">
        <v>1.2</v>
      </c>
      <c r="H76" s="103"/>
      <c r="I76" s="156"/>
      <c r="J76" s="14"/>
      <c r="K76" s="146"/>
      <c r="L76" s="25"/>
      <c r="M76" s="137"/>
      <c r="N76" s="126"/>
      <c r="O76" s="85"/>
    </row>
    <row r="77" spans="1:15" ht="15" customHeight="1">
      <c r="A77" s="301"/>
      <c r="B77" s="242" t="s">
        <v>23</v>
      </c>
      <c r="C77" s="249"/>
      <c r="D77" s="235"/>
      <c r="E77" s="249"/>
      <c r="F77" s="235"/>
      <c r="G77" s="249"/>
      <c r="H77" s="116"/>
      <c r="I77" s="156"/>
      <c r="J77" s="14"/>
      <c r="K77" s="146"/>
      <c r="L77" s="25"/>
      <c r="M77" s="137"/>
      <c r="N77" s="126"/>
      <c r="O77" s="85"/>
    </row>
    <row r="78" spans="1:15" ht="15" customHeight="1" thickBot="1">
      <c r="A78" s="302"/>
      <c r="B78" s="243" t="s">
        <v>3</v>
      </c>
      <c r="C78" s="203">
        <f>C75*C76-C77</f>
        <v>1.4550000000000001</v>
      </c>
      <c r="D78" s="203">
        <f t="shared" ref="D78:G78" si="21">D75*D76-D77</f>
        <v>0</v>
      </c>
      <c r="E78" s="203">
        <f t="shared" si="21"/>
        <v>2.3375000000000004</v>
      </c>
      <c r="F78" s="203">
        <f t="shared" si="21"/>
        <v>1.575</v>
      </c>
      <c r="G78" s="203">
        <f t="shared" si="21"/>
        <v>1.728</v>
      </c>
      <c r="H78" s="100">
        <f t="shared" ref="H78" si="22">H75*H76-H77</f>
        <v>0</v>
      </c>
      <c r="I78" s="160">
        <f>SUMIF(C78:H78,"&lt;10")</f>
        <v>7.0955000000000004</v>
      </c>
      <c r="J78" s="123">
        <f>SUMIF(C78:H78,"&gt;10")</f>
        <v>0</v>
      </c>
      <c r="K78" s="148"/>
      <c r="L78" s="4"/>
      <c r="M78" s="149"/>
      <c r="N78" s="131"/>
      <c r="O78" s="86"/>
    </row>
    <row r="79" spans="1:15" ht="15" customHeight="1" thickTop="1">
      <c r="A79" s="298" t="s">
        <v>87</v>
      </c>
      <c r="B79" s="245" t="s">
        <v>8</v>
      </c>
      <c r="C79" s="247">
        <v>2.8875000000000002</v>
      </c>
      <c r="D79" s="247">
        <v>3</v>
      </c>
      <c r="E79" s="247">
        <v>2.9375</v>
      </c>
      <c r="F79" s="247">
        <v>2.9498000000000002</v>
      </c>
      <c r="G79" s="247"/>
      <c r="H79" s="104"/>
      <c r="I79" s="158"/>
      <c r="J79" s="15"/>
      <c r="K79" s="140"/>
      <c r="L79" s="88"/>
      <c r="M79" s="141"/>
      <c r="N79" s="128"/>
      <c r="O79" s="89"/>
    </row>
    <row r="80" spans="1:15" ht="15" customHeight="1">
      <c r="A80" s="301"/>
      <c r="B80" s="241" t="s">
        <v>4</v>
      </c>
      <c r="C80" s="248">
        <v>2.6</v>
      </c>
      <c r="D80" s="248">
        <v>2.6</v>
      </c>
      <c r="E80" s="248">
        <v>2.6</v>
      </c>
      <c r="F80" s="248">
        <v>2.6</v>
      </c>
      <c r="G80" s="248"/>
      <c r="H80" s="103"/>
      <c r="I80" s="156"/>
      <c r="J80" s="14"/>
      <c r="K80" s="146"/>
      <c r="L80" s="25"/>
      <c r="M80" s="137"/>
      <c r="N80" s="126"/>
      <c r="O80" s="85"/>
    </row>
    <row r="81" spans="1:18" ht="15" customHeight="1">
      <c r="A81" s="301"/>
      <c r="B81" s="242" t="s">
        <v>23</v>
      </c>
      <c r="C81" s="249"/>
      <c r="D81" s="235">
        <f>(0.8*2.1)</f>
        <v>1.6800000000000002</v>
      </c>
      <c r="E81" s="235"/>
      <c r="F81" s="235">
        <f>(0.8*2.1)+(1.5*0.7)</f>
        <v>2.73</v>
      </c>
      <c r="G81" s="249"/>
      <c r="H81" s="116"/>
      <c r="I81" s="156"/>
      <c r="J81" s="14"/>
      <c r="K81" s="146"/>
      <c r="L81" s="25"/>
      <c r="M81" s="137"/>
      <c r="N81" s="126"/>
      <c r="O81" s="85"/>
    </row>
    <row r="82" spans="1:18" ht="15" customHeight="1" thickBot="1">
      <c r="A82" s="302"/>
      <c r="B82" s="243" t="s">
        <v>3</v>
      </c>
      <c r="C82" s="203">
        <f>C79*C80-C81</f>
        <v>7.5075000000000003</v>
      </c>
      <c r="D82" s="203">
        <f t="shared" ref="D82:H82" si="23">D79*D80-D81</f>
        <v>6.120000000000001</v>
      </c>
      <c r="E82" s="203">
        <f t="shared" si="23"/>
        <v>7.6375000000000002</v>
      </c>
      <c r="F82" s="203">
        <f t="shared" si="23"/>
        <v>4.9394800000000014</v>
      </c>
      <c r="G82" s="203">
        <f t="shared" si="23"/>
        <v>0</v>
      </c>
      <c r="H82" s="100">
        <f t="shared" si="23"/>
        <v>0</v>
      </c>
      <c r="I82" s="161"/>
      <c r="J82" s="100"/>
      <c r="K82" s="142">
        <f>SUMIF(C82:H82,"&lt;5")</f>
        <v>4.9394800000000014</v>
      </c>
      <c r="L82" s="5">
        <f>SUM(C82:H82)-(M82+K82)</f>
        <v>21.265000000000001</v>
      </c>
      <c r="M82" s="143">
        <f>SUMIF(C82:H82,"&gt;10")</f>
        <v>0</v>
      </c>
      <c r="N82" s="129"/>
      <c r="O82" s="90"/>
    </row>
    <row r="83" spans="1:18" ht="15" customHeight="1" thickTop="1">
      <c r="A83" s="298" t="s">
        <v>92</v>
      </c>
      <c r="B83" s="245" t="s">
        <v>8</v>
      </c>
      <c r="C83" s="247">
        <v>2.8875000000000002</v>
      </c>
      <c r="D83" s="247">
        <v>3</v>
      </c>
      <c r="E83" s="247">
        <v>2.9375</v>
      </c>
      <c r="F83" s="247">
        <v>2.9498000000000002</v>
      </c>
      <c r="G83" s="247"/>
      <c r="H83" s="104"/>
      <c r="I83" s="158"/>
      <c r="J83" s="15"/>
      <c r="K83" s="140"/>
      <c r="L83" s="88"/>
      <c r="M83" s="141"/>
      <c r="N83" s="128"/>
      <c r="O83" s="89"/>
    </row>
    <row r="84" spans="1:18" ht="15" customHeight="1">
      <c r="A84" s="301"/>
      <c r="B84" s="241" t="s">
        <v>4</v>
      </c>
      <c r="C84" s="248">
        <v>0.5</v>
      </c>
      <c r="D84" s="248">
        <v>0.5</v>
      </c>
      <c r="E84" s="248">
        <v>0.55000000000000004</v>
      </c>
      <c r="F84" s="248">
        <v>0.6</v>
      </c>
      <c r="G84" s="248"/>
      <c r="H84" s="103"/>
      <c r="I84" s="156"/>
      <c r="J84" s="14"/>
      <c r="K84" s="146"/>
      <c r="L84" s="25"/>
      <c r="M84" s="137"/>
      <c r="N84" s="126"/>
      <c r="O84" s="85"/>
    </row>
    <row r="85" spans="1:18" ht="15" customHeight="1">
      <c r="A85" s="301"/>
      <c r="B85" s="242" t="s">
        <v>23</v>
      </c>
      <c r="C85" s="249"/>
      <c r="D85" s="235"/>
      <c r="E85" s="235"/>
      <c r="F85" s="235"/>
      <c r="G85" s="249"/>
      <c r="H85" s="116"/>
      <c r="I85" s="156"/>
      <c r="J85" s="14"/>
      <c r="K85" s="146"/>
      <c r="L85" s="25"/>
      <c r="M85" s="137"/>
      <c r="N85" s="126"/>
      <c r="O85" s="85"/>
    </row>
    <row r="86" spans="1:18" ht="15" customHeight="1" thickBot="1">
      <c r="A86" s="302"/>
      <c r="B86" s="243" t="s">
        <v>3</v>
      </c>
      <c r="C86" s="203">
        <f>C83*C84-C85</f>
        <v>1.4437500000000001</v>
      </c>
      <c r="D86" s="203">
        <f t="shared" ref="D86:G86" si="24">D83*D84-D85</f>
        <v>1.5</v>
      </c>
      <c r="E86" s="203">
        <f t="shared" si="24"/>
        <v>1.6156250000000001</v>
      </c>
      <c r="F86" s="203">
        <f t="shared" si="24"/>
        <v>1.7698800000000001</v>
      </c>
      <c r="G86" s="203">
        <f t="shared" si="24"/>
        <v>0</v>
      </c>
      <c r="H86" s="100">
        <f t="shared" ref="H86" si="25">H83*H84-H85</f>
        <v>0</v>
      </c>
      <c r="I86" s="160">
        <f>SUMIF(C86:H86,"&lt;10")</f>
        <v>6.3292549999999999</v>
      </c>
      <c r="J86" s="123">
        <f>SUMIF(C86:H86,"&gt;10")</f>
        <v>0</v>
      </c>
      <c r="K86" s="148"/>
      <c r="L86" s="4"/>
      <c r="M86" s="149"/>
      <c r="N86" s="129"/>
      <c r="O86" s="90"/>
    </row>
    <row r="87" spans="1:18" ht="15" customHeight="1" thickTop="1">
      <c r="A87" s="298" t="s">
        <v>88</v>
      </c>
      <c r="B87" s="245" t="s">
        <v>8</v>
      </c>
      <c r="C87" s="247">
        <v>3.2374999999999998</v>
      </c>
      <c r="D87" s="247"/>
      <c r="E87" s="247">
        <v>3.4375</v>
      </c>
      <c r="F87" s="247">
        <v>3</v>
      </c>
      <c r="G87" s="247"/>
      <c r="H87" s="104"/>
      <c r="I87" s="158"/>
      <c r="J87" s="15"/>
      <c r="K87" s="140"/>
      <c r="L87" s="88"/>
      <c r="M87" s="141"/>
      <c r="N87" s="128"/>
      <c r="O87" s="89"/>
    </row>
    <row r="88" spans="1:18" ht="15" customHeight="1">
      <c r="A88" s="301"/>
      <c r="B88" s="241" t="s">
        <v>4</v>
      </c>
      <c r="C88" s="248">
        <v>2.6</v>
      </c>
      <c r="D88" s="248"/>
      <c r="E88" s="248">
        <v>2.6</v>
      </c>
      <c r="F88" s="248">
        <v>2.6</v>
      </c>
      <c r="G88" s="248"/>
      <c r="H88" s="103"/>
      <c r="I88" s="156"/>
      <c r="J88" s="14"/>
      <c r="K88" s="146"/>
      <c r="L88" s="25"/>
      <c r="M88" s="137"/>
      <c r="N88" s="126"/>
      <c r="O88" s="85"/>
      <c r="R88" s="19"/>
    </row>
    <row r="89" spans="1:18" ht="15" customHeight="1">
      <c r="A89" s="301"/>
      <c r="B89" s="242" t="s">
        <v>23</v>
      </c>
      <c r="C89" s="249"/>
      <c r="D89" s="235"/>
      <c r="E89" s="235"/>
      <c r="F89" s="235">
        <f>(0.8*2.1)</f>
        <v>1.6800000000000002</v>
      </c>
      <c r="G89" s="249"/>
      <c r="H89" s="116"/>
      <c r="I89" s="156"/>
      <c r="J89" s="14"/>
      <c r="K89" s="146"/>
      <c r="L89" s="25"/>
      <c r="M89" s="137"/>
      <c r="N89" s="126"/>
      <c r="O89" s="85"/>
    </row>
    <row r="90" spans="1:18" ht="15" customHeight="1" thickBot="1">
      <c r="A90" s="320"/>
      <c r="B90" s="250" t="s">
        <v>3</v>
      </c>
      <c r="C90" s="251">
        <f>C87*C88-C89</f>
        <v>8.4175000000000004</v>
      </c>
      <c r="D90" s="251">
        <f t="shared" ref="D90:H90" si="26">D87*D88-D89</f>
        <v>0</v>
      </c>
      <c r="E90" s="251">
        <f t="shared" si="26"/>
        <v>8.9375</v>
      </c>
      <c r="F90" s="251">
        <f t="shared" si="26"/>
        <v>6.120000000000001</v>
      </c>
      <c r="G90" s="251">
        <f t="shared" si="26"/>
        <v>0</v>
      </c>
      <c r="H90" s="105">
        <f t="shared" si="26"/>
        <v>0</v>
      </c>
      <c r="I90" s="227"/>
      <c r="J90" s="105"/>
      <c r="K90" s="162">
        <f>SUMIF(C90:H90,"&lt;5")</f>
        <v>0</v>
      </c>
      <c r="L90" s="228">
        <f>SUM(C90:H90)-(M90+K90)</f>
        <v>23.475000000000001</v>
      </c>
      <c r="M90" s="226">
        <f>SUMIF(C90:H90,"&gt;10")</f>
        <v>0</v>
      </c>
      <c r="N90" s="229"/>
      <c r="O90" s="230"/>
    </row>
    <row r="91" spans="1:18" ht="15" customHeight="1">
      <c r="A91" s="299" t="s">
        <v>91</v>
      </c>
      <c r="B91" s="244" t="s">
        <v>8</v>
      </c>
      <c r="C91" s="252">
        <v>3.2374999999999998</v>
      </c>
      <c r="D91" s="252"/>
      <c r="E91" s="252">
        <v>3.4375</v>
      </c>
      <c r="F91" s="252">
        <v>3</v>
      </c>
      <c r="G91" s="252"/>
      <c r="H91" s="102"/>
      <c r="I91" s="159"/>
      <c r="J91" s="16"/>
      <c r="K91" s="144"/>
      <c r="L91" s="24"/>
      <c r="M91" s="145"/>
      <c r="N91" s="130"/>
      <c r="O91" s="87"/>
    </row>
    <row r="92" spans="1:18" ht="15" customHeight="1">
      <c r="A92" s="301"/>
      <c r="B92" s="241" t="s">
        <v>4</v>
      </c>
      <c r="C92" s="248">
        <v>0.5</v>
      </c>
      <c r="D92" s="248"/>
      <c r="E92" s="248">
        <v>0.55000000000000004</v>
      </c>
      <c r="F92" s="248">
        <v>0.5</v>
      </c>
      <c r="G92" s="248"/>
      <c r="H92" s="103"/>
      <c r="I92" s="156"/>
      <c r="J92" s="14"/>
      <c r="K92" s="146"/>
      <c r="L92" s="25"/>
      <c r="M92" s="137"/>
      <c r="N92" s="126"/>
      <c r="O92" s="85"/>
      <c r="R92" s="19"/>
    </row>
    <row r="93" spans="1:18" ht="15" customHeight="1">
      <c r="A93" s="301"/>
      <c r="B93" s="242" t="s">
        <v>23</v>
      </c>
      <c r="C93" s="249"/>
      <c r="D93" s="235"/>
      <c r="E93" s="235"/>
      <c r="F93" s="235"/>
      <c r="G93" s="249"/>
      <c r="H93" s="116"/>
      <c r="I93" s="156"/>
      <c r="J93" s="14"/>
      <c r="K93" s="146"/>
      <c r="L93" s="25"/>
      <c r="M93" s="137"/>
      <c r="N93" s="126"/>
      <c r="O93" s="85"/>
    </row>
    <row r="94" spans="1:18" ht="15" customHeight="1" thickBot="1">
      <c r="A94" s="302"/>
      <c r="B94" s="243" t="s">
        <v>3</v>
      </c>
      <c r="C94" s="203">
        <f>C91*C92-C93</f>
        <v>1.6187499999999999</v>
      </c>
      <c r="D94" s="203">
        <f t="shared" ref="D94:G94" si="27">D91*D92-D93</f>
        <v>0</v>
      </c>
      <c r="E94" s="203">
        <f t="shared" si="27"/>
        <v>1.8906250000000002</v>
      </c>
      <c r="F94" s="203">
        <f t="shared" si="27"/>
        <v>1.5</v>
      </c>
      <c r="G94" s="203">
        <f t="shared" si="27"/>
        <v>0</v>
      </c>
      <c r="H94" s="100">
        <f t="shared" ref="H94" si="28">H91*H92-H93</f>
        <v>0</v>
      </c>
      <c r="I94" s="142">
        <f>SUMIF(C94:H94,"&lt;10")</f>
        <v>5.0093750000000004</v>
      </c>
      <c r="J94" s="143">
        <f>SUMIF(C94:H94,"&gt;10")</f>
        <v>0</v>
      </c>
      <c r="K94" s="148"/>
      <c r="L94" s="4"/>
      <c r="M94" s="149"/>
      <c r="N94" s="129"/>
      <c r="O94" s="90"/>
    </row>
    <row r="95" spans="1:18" ht="15" customHeight="1" thickTop="1">
      <c r="A95" s="298" t="s">
        <v>89</v>
      </c>
      <c r="B95" s="245" t="s">
        <v>8</v>
      </c>
      <c r="C95" s="247">
        <v>6.2750000000000004</v>
      </c>
      <c r="D95" s="247"/>
      <c r="E95" s="247">
        <v>6.32</v>
      </c>
      <c r="F95" s="247">
        <v>4.66</v>
      </c>
      <c r="G95" s="247"/>
      <c r="H95" s="104"/>
      <c r="I95" s="159"/>
      <c r="J95" s="16"/>
      <c r="K95" s="144"/>
      <c r="L95" s="24"/>
      <c r="M95" s="145"/>
      <c r="N95" s="130"/>
      <c r="O95" s="87"/>
    </row>
    <row r="96" spans="1:18" ht="15" customHeight="1">
      <c r="A96" s="301"/>
      <c r="B96" s="241" t="s">
        <v>4</v>
      </c>
      <c r="C96" s="248">
        <v>2.6</v>
      </c>
      <c r="D96" s="248"/>
      <c r="E96" s="248">
        <v>2.6</v>
      </c>
      <c r="F96" s="248">
        <v>2.6</v>
      </c>
      <c r="G96" s="248"/>
      <c r="H96" s="103"/>
      <c r="I96" s="156"/>
      <c r="J96" s="14"/>
      <c r="K96" s="146"/>
      <c r="L96" s="25"/>
      <c r="M96" s="137"/>
      <c r="N96" s="126"/>
      <c r="O96" s="85"/>
    </row>
    <row r="97" spans="1:17" ht="15" customHeight="1">
      <c r="A97" s="301"/>
      <c r="B97" s="242" t="s">
        <v>23</v>
      </c>
      <c r="C97" s="249"/>
      <c r="D97" s="249"/>
      <c r="E97" s="249"/>
      <c r="F97" s="235">
        <f>(0.8*2.1)+(2*1.2*0.7)</f>
        <v>3.3600000000000003</v>
      </c>
      <c r="G97" s="249"/>
      <c r="H97" s="116"/>
      <c r="I97" s="156"/>
      <c r="J97" s="14"/>
      <c r="K97" s="146"/>
      <c r="L97" s="25"/>
      <c r="M97" s="137"/>
      <c r="N97" s="126"/>
      <c r="O97" s="85"/>
    </row>
    <row r="98" spans="1:17" ht="15" customHeight="1" thickBot="1">
      <c r="A98" s="302"/>
      <c r="B98" s="250" t="s">
        <v>3</v>
      </c>
      <c r="C98" s="203">
        <f>C95*C96-C97</f>
        <v>16.315000000000001</v>
      </c>
      <c r="D98" s="203">
        <f t="shared" ref="D98:H98" si="29">D95*D96-D97</f>
        <v>0</v>
      </c>
      <c r="E98" s="203">
        <f t="shared" si="29"/>
        <v>16.432000000000002</v>
      </c>
      <c r="F98" s="203">
        <f t="shared" si="29"/>
        <v>8.7560000000000002</v>
      </c>
      <c r="G98" s="203">
        <f t="shared" si="29"/>
        <v>0</v>
      </c>
      <c r="H98" s="100">
        <f t="shared" si="29"/>
        <v>0</v>
      </c>
      <c r="I98" s="148"/>
      <c r="J98" s="100"/>
      <c r="K98" s="142">
        <f>SUMIF(C98:H98,"&lt;5")</f>
        <v>0</v>
      </c>
      <c r="L98" s="5">
        <f>SUM(C98:H98)-(M98+K98)</f>
        <v>8.7560000000000002</v>
      </c>
      <c r="M98" s="143">
        <f>SUMIF(C98:H98,"&gt;10")</f>
        <v>32.747</v>
      </c>
      <c r="N98" s="129"/>
      <c r="O98" s="90"/>
    </row>
    <row r="99" spans="1:17" ht="15" customHeight="1" thickTop="1">
      <c r="A99" s="298" t="s">
        <v>90</v>
      </c>
      <c r="B99" s="245" t="s">
        <v>8</v>
      </c>
      <c r="C99" s="247">
        <v>6.2750000000000004</v>
      </c>
      <c r="D99" s="247"/>
      <c r="E99" s="247">
        <v>6.32</v>
      </c>
      <c r="F99" s="247">
        <v>4.66</v>
      </c>
      <c r="G99" s="247"/>
      <c r="H99" s="104"/>
      <c r="I99" s="159"/>
      <c r="J99" s="16"/>
      <c r="K99" s="144"/>
      <c r="L99" s="24"/>
      <c r="M99" s="145"/>
      <c r="N99" s="130"/>
      <c r="O99" s="87"/>
    </row>
    <row r="100" spans="1:17" ht="15" customHeight="1">
      <c r="A100" s="301"/>
      <c r="B100" s="241" t="s">
        <v>4</v>
      </c>
      <c r="C100" s="248">
        <v>0.5</v>
      </c>
      <c r="D100" s="248"/>
      <c r="E100" s="248">
        <v>0.55000000000000004</v>
      </c>
      <c r="F100" s="248">
        <v>0.6</v>
      </c>
      <c r="G100" s="248"/>
      <c r="H100" s="103"/>
      <c r="I100" s="156"/>
      <c r="J100" s="14"/>
      <c r="K100" s="146"/>
      <c r="L100" s="25"/>
      <c r="M100" s="137"/>
      <c r="N100" s="126"/>
      <c r="O100" s="85"/>
    </row>
    <row r="101" spans="1:17" ht="15" customHeight="1">
      <c r="A101" s="301"/>
      <c r="B101" s="242" t="s">
        <v>23</v>
      </c>
      <c r="C101" s="249"/>
      <c r="D101" s="249"/>
      <c r="E101" s="249"/>
      <c r="F101" s="235"/>
      <c r="G101" s="249"/>
      <c r="H101" s="116"/>
      <c r="I101" s="156"/>
      <c r="J101" s="14"/>
      <c r="K101" s="146"/>
      <c r="L101" s="25"/>
      <c r="M101" s="137"/>
      <c r="N101" s="126"/>
      <c r="O101" s="85"/>
    </row>
    <row r="102" spans="1:17" ht="15" customHeight="1" thickBot="1">
      <c r="A102" s="302"/>
      <c r="B102" s="250" t="s">
        <v>3</v>
      </c>
      <c r="C102" s="203">
        <f>C99*C100-C101</f>
        <v>3.1375000000000002</v>
      </c>
      <c r="D102" s="203">
        <f t="shared" ref="D102:G102" si="30">D99*D100-D101</f>
        <v>0</v>
      </c>
      <c r="E102" s="203">
        <f t="shared" si="30"/>
        <v>3.4760000000000004</v>
      </c>
      <c r="F102" s="203">
        <f t="shared" si="30"/>
        <v>2.7959999999999998</v>
      </c>
      <c r="G102" s="203">
        <f t="shared" si="30"/>
        <v>0</v>
      </c>
      <c r="H102" s="100">
        <f t="shared" ref="H102" si="31">H99*H100-H101</f>
        <v>0</v>
      </c>
      <c r="I102" s="142">
        <f>SUMIF(C102:H102,"&lt;10")</f>
        <v>9.4094999999999995</v>
      </c>
      <c r="J102" s="143">
        <f>SUMIF(C102:H102,"&gt;10")</f>
        <v>0</v>
      </c>
      <c r="K102" s="148"/>
      <c r="L102" s="4"/>
      <c r="M102" s="149"/>
      <c r="N102" s="129"/>
      <c r="O102" s="90"/>
    </row>
    <row r="103" spans="1:17" ht="15" customHeight="1" thickTop="1">
      <c r="A103" s="298" t="s">
        <v>69</v>
      </c>
      <c r="B103" s="245" t="s">
        <v>8</v>
      </c>
      <c r="C103" s="247">
        <f>21.26-0.9</f>
        <v>20.360000000000003</v>
      </c>
      <c r="D103" s="247"/>
      <c r="E103" s="247"/>
      <c r="F103" s="247"/>
      <c r="G103" s="247"/>
      <c r="H103" s="104"/>
      <c r="I103" s="159"/>
      <c r="J103" s="16"/>
      <c r="K103" s="144"/>
      <c r="L103" s="24"/>
      <c r="M103" s="145"/>
      <c r="N103" s="130"/>
      <c r="O103" s="87"/>
    </row>
    <row r="104" spans="1:17" ht="15" customHeight="1">
      <c r="A104" s="301"/>
      <c r="B104" s="241" t="s">
        <v>4</v>
      </c>
      <c r="C104" s="248">
        <v>1.2</v>
      </c>
      <c r="D104" s="248"/>
      <c r="E104" s="248"/>
      <c r="F104" s="248"/>
      <c r="G104" s="248"/>
      <c r="H104" s="103"/>
      <c r="I104" s="156"/>
      <c r="J104" s="14"/>
      <c r="K104" s="146"/>
      <c r="L104" s="25"/>
      <c r="M104" s="137"/>
      <c r="N104" s="126"/>
      <c r="O104" s="85"/>
    </row>
    <row r="105" spans="1:17" ht="15" customHeight="1">
      <c r="A105" s="301"/>
      <c r="B105" s="242" t="s">
        <v>23</v>
      </c>
      <c r="C105" s="249"/>
      <c r="D105" s="249"/>
      <c r="E105" s="249"/>
      <c r="F105" s="235"/>
      <c r="G105" s="249"/>
      <c r="H105" s="116"/>
      <c r="I105" s="156"/>
      <c r="J105" s="14"/>
      <c r="K105" s="146"/>
      <c r="L105" s="25"/>
      <c r="M105" s="137"/>
      <c r="N105" s="126"/>
      <c r="O105" s="85"/>
    </row>
    <row r="106" spans="1:17" ht="15" customHeight="1" thickBot="1">
      <c r="A106" s="302"/>
      <c r="B106" s="250" t="s">
        <v>3</v>
      </c>
      <c r="C106" s="203">
        <f>C103*C104-C105</f>
        <v>24.432000000000002</v>
      </c>
      <c r="D106" s="203">
        <f t="shared" ref="D106:G106" si="32">D103*D104-D105</f>
        <v>0</v>
      </c>
      <c r="E106" s="203">
        <f t="shared" si="32"/>
        <v>0</v>
      </c>
      <c r="F106" s="203">
        <f t="shared" si="32"/>
        <v>0</v>
      </c>
      <c r="G106" s="203">
        <f t="shared" si="32"/>
        <v>0</v>
      </c>
      <c r="H106" s="100">
        <f t="shared" ref="H106" si="33">H103*H104-H105</f>
        <v>0</v>
      </c>
      <c r="I106" s="160">
        <f>SUMIF(C106:H106,"&lt;10")</f>
        <v>0</v>
      </c>
      <c r="J106" s="123">
        <f>SUMIF(C106:H106,"&gt;10")</f>
        <v>24.432000000000002</v>
      </c>
      <c r="K106" s="138"/>
      <c r="L106" s="75"/>
      <c r="M106" s="147"/>
      <c r="N106" s="131"/>
      <c r="O106" s="86"/>
    </row>
    <row r="107" spans="1:17" ht="15" customHeight="1" thickTop="1">
      <c r="A107" s="298" t="s">
        <v>59</v>
      </c>
      <c r="B107" s="245" t="s">
        <v>8</v>
      </c>
      <c r="C107" s="247">
        <v>5.51</v>
      </c>
      <c r="D107" s="247"/>
      <c r="E107" s="247"/>
      <c r="F107" s="247"/>
      <c r="G107" s="247"/>
      <c r="H107" s="104"/>
      <c r="I107" s="158"/>
      <c r="J107" s="15"/>
      <c r="K107" s="140"/>
      <c r="L107" s="88"/>
      <c r="M107" s="141"/>
      <c r="N107" s="128"/>
      <c r="O107" s="89"/>
    </row>
    <row r="108" spans="1:17" ht="15" customHeight="1">
      <c r="A108" s="299"/>
      <c r="B108" s="241" t="s">
        <v>4</v>
      </c>
      <c r="C108" s="248">
        <v>1</v>
      </c>
      <c r="D108" s="248"/>
      <c r="E108" s="248"/>
      <c r="F108" s="248"/>
      <c r="G108" s="248"/>
      <c r="H108" s="103"/>
      <c r="I108" s="156"/>
      <c r="J108" s="14"/>
      <c r="K108" s="146"/>
      <c r="L108" s="25"/>
      <c r="M108" s="137"/>
      <c r="N108" s="126"/>
      <c r="O108" s="85"/>
    </row>
    <row r="109" spans="1:17" ht="15" customHeight="1">
      <c r="A109" s="299"/>
      <c r="B109" s="242" t="s">
        <v>23</v>
      </c>
      <c r="C109" s="249"/>
      <c r="D109" s="249"/>
      <c r="E109" s="249"/>
      <c r="F109" s="235"/>
      <c r="G109" s="249"/>
      <c r="H109" s="116"/>
      <c r="I109" s="156"/>
      <c r="J109" s="14"/>
      <c r="K109" s="146"/>
      <c r="L109" s="25"/>
      <c r="M109" s="137"/>
      <c r="N109" s="126"/>
      <c r="O109" s="85"/>
    </row>
    <row r="110" spans="1:17" ht="15" customHeight="1" thickBot="1">
      <c r="A110" s="316"/>
      <c r="B110" s="250" t="s">
        <v>3</v>
      </c>
      <c r="C110" s="251">
        <f>C107*C108-C109</f>
        <v>5.51</v>
      </c>
      <c r="D110" s="251">
        <f t="shared" ref="D110" si="34">D107*D108-D109</f>
        <v>0</v>
      </c>
      <c r="E110" s="251">
        <f t="shared" ref="E110" si="35">E107*E108-E109</f>
        <v>0</v>
      </c>
      <c r="F110" s="251">
        <f t="shared" ref="F110" si="36">F107*F108-F109</f>
        <v>0</v>
      </c>
      <c r="G110" s="251">
        <f t="shared" ref="G110" si="37">G107*G108-G109</f>
        <v>0</v>
      </c>
      <c r="H110" s="105">
        <f t="shared" ref="H110" si="38">H107*H108-H109</f>
        <v>0</v>
      </c>
      <c r="I110" s="227"/>
      <c r="J110" s="236"/>
      <c r="K110" s="142">
        <f>SUMIF(C110:H110,"&lt;5")</f>
        <v>0</v>
      </c>
      <c r="L110" s="5">
        <f>SUM(C110:H110)-(M110+K110)</f>
        <v>5.51</v>
      </c>
      <c r="M110" s="143">
        <f>SUMIF(C110:H110,"&gt;10")</f>
        <v>0</v>
      </c>
      <c r="N110" s="132">
        <f>SUMIF(C109:G109,"",C110:G110)</f>
        <v>5.51</v>
      </c>
      <c r="O110" s="96">
        <f>SUMIFS(C110:H110,C109:H109,"&gt;0")</f>
        <v>0</v>
      </c>
      <c r="Q110" s="19"/>
    </row>
    <row r="111" spans="1:17" ht="30" customHeight="1" thickBot="1">
      <c r="A111" s="91"/>
      <c r="B111" s="1"/>
      <c r="C111" s="1"/>
      <c r="D111" s="1"/>
      <c r="E111" s="1"/>
      <c r="F111" s="1"/>
      <c r="G111" s="1"/>
      <c r="H111" s="154" t="s">
        <v>7</v>
      </c>
      <c r="I111" s="163">
        <f t="shared" ref="I111:O111" si="39">SUM(I18:I110)</f>
        <v>84.083750000000009</v>
      </c>
      <c r="J111" s="124">
        <f t="shared" si="39"/>
        <v>24.432000000000002</v>
      </c>
      <c r="K111" s="151">
        <f t="shared" si="39"/>
        <v>33.169000000000011</v>
      </c>
      <c r="L111" s="92">
        <f t="shared" si="39"/>
        <v>142.86600000000001</v>
      </c>
      <c r="M111" s="152">
        <f t="shared" si="39"/>
        <v>68.486999999999995</v>
      </c>
      <c r="N111" s="133">
        <f t="shared" si="39"/>
        <v>25.442999999999998</v>
      </c>
      <c r="O111" s="94">
        <f t="shared" si="39"/>
        <v>63.513499999999993</v>
      </c>
    </row>
    <row r="112" spans="1:17" ht="30" customHeight="1" thickBot="1"/>
    <row r="113" spans="1:15" ht="30" customHeight="1" thickBot="1">
      <c r="A113" s="273" t="s">
        <v>30</v>
      </c>
      <c r="B113" s="274"/>
      <c r="C113" s="274"/>
      <c r="D113" s="29" t="s">
        <v>3</v>
      </c>
      <c r="E113" s="13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30" customHeight="1">
      <c r="A114" s="308" t="s">
        <v>13</v>
      </c>
      <c r="B114" s="309"/>
      <c r="C114" s="310"/>
      <c r="D114" s="30">
        <f>I111</f>
        <v>84.083750000000009</v>
      </c>
      <c r="E114" s="11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30" customHeight="1">
      <c r="A115" s="311" t="s">
        <v>14</v>
      </c>
      <c r="B115" s="312"/>
      <c r="C115" s="313"/>
      <c r="D115" s="30">
        <f>J111</f>
        <v>24.432000000000002</v>
      </c>
      <c r="E115" s="11"/>
      <c r="F115" s="10"/>
      <c r="G115" s="10"/>
      <c r="H115" s="10"/>
      <c r="I115" s="10"/>
      <c r="J115" s="26"/>
      <c r="K115" s="26"/>
      <c r="L115" s="26"/>
      <c r="M115" s="26"/>
      <c r="N115" s="26"/>
      <c r="O115" s="2"/>
    </row>
    <row r="116" spans="1:15" ht="30" customHeight="1">
      <c r="A116" s="303" t="s">
        <v>113</v>
      </c>
      <c r="B116" s="304"/>
      <c r="C116" s="305"/>
      <c r="D116" s="31">
        <f>K111</f>
        <v>33.169000000000011</v>
      </c>
      <c r="E116" s="27"/>
      <c r="F116" s="28"/>
      <c r="G116" s="28"/>
      <c r="H116" s="28"/>
      <c r="I116" s="28"/>
      <c r="J116" s="9"/>
      <c r="K116" s="9"/>
      <c r="L116" s="9"/>
      <c r="M116" s="9"/>
      <c r="N116" s="9"/>
      <c r="O116" s="2"/>
    </row>
    <row r="117" spans="1:15" ht="30" customHeight="1">
      <c r="A117" s="303" t="s">
        <v>114</v>
      </c>
      <c r="B117" s="304"/>
      <c r="C117" s="305"/>
      <c r="D117" s="31">
        <f>L111</f>
        <v>142.86600000000001</v>
      </c>
      <c r="E117" s="27"/>
      <c r="F117" s="28"/>
      <c r="G117" s="28"/>
      <c r="H117" s="28"/>
      <c r="I117" s="28"/>
      <c r="J117" s="9"/>
      <c r="K117" s="9"/>
      <c r="L117" s="9"/>
      <c r="M117" s="9"/>
      <c r="N117" s="9"/>
      <c r="O117" s="2"/>
    </row>
    <row r="118" spans="1:15" ht="30" customHeight="1">
      <c r="A118" s="303" t="s">
        <v>115</v>
      </c>
      <c r="B118" s="304"/>
      <c r="C118" s="305"/>
      <c r="D118" s="31">
        <f>M111</f>
        <v>68.486999999999995</v>
      </c>
      <c r="E118" s="27"/>
      <c r="F118" s="28"/>
      <c r="G118" s="28"/>
      <c r="H118" s="28"/>
      <c r="I118" s="28"/>
      <c r="J118" s="9"/>
      <c r="K118" s="9"/>
      <c r="L118" s="9"/>
      <c r="M118" s="9"/>
      <c r="N118" s="9"/>
      <c r="O118" s="2"/>
    </row>
    <row r="119" spans="1:15" ht="30" customHeight="1">
      <c r="A119" s="264" t="s">
        <v>41</v>
      </c>
      <c r="B119" s="314"/>
      <c r="C119" s="315"/>
      <c r="D119" s="32">
        <f>N111</f>
        <v>25.442999999999998</v>
      </c>
      <c r="E119" s="11"/>
      <c r="F119" s="10"/>
      <c r="G119" s="10"/>
      <c r="H119" s="10"/>
      <c r="I119" s="10"/>
      <c r="J119" s="26"/>
      <c r="K119" s="26"/>
      <c r="L119" s="26"/>
      <c r="M119" s="26"/>
      <c r="N119" s="26"/>
      <c r="O119" s="2"/>
    </row>
    <row r="120" spans="1:15" ht="30" customHeight="1" thickBot="1">
      <c r="A120" s="261" t="s">
        <v>32</v>
      </c>
      <c r="B120" s="306"/>
      <c r="C120" s="307"/>
      <c r="D120" s="33">
        <f>O111</f>
        <v>63.513499999999993</v>
      </c>
      <c r="E120" s="11"/>
      <c r="F120" s="10"/>
      <c r="G120" s="10"/>
      <c r="H120" s="10"/>
      <c r="I120" s="10"/>
      <c r="J120" s="26"/>
      <c r="K120" s="26"/>
      <c r="L120" s="26"/>
      <c r="M120" s="26"/>
      <c r="N120" s="26"/>
      <c r="O120" s="2"/>
    </row>
    <row r="121" spans="1:15"/>
    <row r="122" spans="1:15"/>
    <row r="123" spans="1:15"/>
    <row r="124" spans="1:15"/>
    <row r="125" spans="1:15"/>
    <row r="126" spans="1:15"/>
    <row r="127" spans="1:15"/>
    <row r="128" spans="1:15"/>
    <row r="129"/>
  </sheetData>
  <mergeCells count="48">
    <mergeCell ref="N13:O13"/>
    <mergeCell ref="I13:J13"/>
    <mergeCell ref="A31:A34"/>
    <mergeCell ref="A39:A42"/>
    <mergeCell ref="A35:A38"/>
    <mergeCell ref="A27:A30"/>
    <mergeCell ref="A23:A26"/>
    <mergeCell ref="K13:M13"/>
    <mergeCell ref="A13:A14"/>
    <mergeCell ref="B13:B14"/>
    <mergeCell ref="C13:H13"/>
    <mergeCell ref="A19:A22"/>
    <mergeCell ref="A15:A18"/>
    <mergeCell ref="A75:A78"/>
    <mergeCell ref="A67:A70"/>
    <mergeCell ref="A83:A86"/>
    <mergeCell ref="A103:A106"/>
    <mergeCell ref="A63:A66"/>
    <mergeCell ref="A71:A74"/>
    <mergeCell ref="A79:A82"/>
    <mergeCell ref="A87:A90"/>
    <mergeCell ref="A95:A98"/>
    <mergeCell ref="B1:M1"/>
    <mergeCell ref="A11:O11"/>
    <mergeCell ref="B2:M2"/>
    <mergeCell ref="B3:M3"/>
    <mergeCell ref="B4:M4"/>
    <mergeCell ref="B5:M5"/>
    <mergeCell ref="B6:M6"/>
    <mergeCell ref="E7:O7"/>
    <mergeCell ref="A9:G9"/>
    <mergeCell ref="A10:O10"/>
    <mergeCell ref="A43:A46"/>
    <mergeCell ref="A47:A50"/>
    <mergeCell ref="A55:A58"/>
    <mergeCell ref="A118:C118"/>
    <mergeCell ref="A120:C120"/>
    <mergeCell ref="A113:C113"/>
    <mergeCell ref="A114:C114"/>
    <mergeCell ref="A115:C115"/>
    <mergeCell ref="A116:C116"/>
    <mergeCell ref="A119:C119"/>
    <mergeCell ref="A117:C117"/>
    <mergeCell ref="A59:A62"/>
    <mergeCell ref="A51:A54"/>
    <mergeCell ref="A107:A110"/>
    <mergeCell ref="A99:A102"/>
    <mergeCell ref="A91:A94"/>
  </mergeCells>
  <conditionalFormatting sqref="H21">
    <cfRule type="cellIs" dxfId="436" priority="394" operator="greaterThan">
      <formula>2</formula>
    </cfRule>
  </conditionalFormatting>
  <conditionalFormatting sqref="H37 H29 H53 H61 H69 H93 H101">
    <cfRule type="cellIs" dxfId="435" priority="393" operator="greaterThan">
      <formula>2</formula>
    </cfRule>
  </conditionalFormatting>
  <conditionalFormatting sqref="H29 H37 H21">
    <cfRule type="cellIs" dxfId="434" priority="392" operator="equal">
      <formula>2</formula>
    </cfRule>
  </conditionalFormatting>
  <conditionalFormatting sqref="H69 H53 H61 H93 H101">
    <cfRule type="cellIs" dxfId="433" priority="391" operator="equal">
      <formula>2</formula>
    </cfRule>
  </conditionalFormatting>
  <conditionalFormatting sqref="F17">
    <cfRule type="cellIs" dxfId="432" priority="222" operator="greaterThan">
      <formula>2</formula>
    </cfRule>
  </conditionalFormatting>
  <conditionalFormatting sqref="F17">
    <cfRule type="cellIs" dxfId="431" priority="220" operator="equal">
      <formula>2</formula>
    </cfRule>
  </conditionalFormatting>
  <conditionalFormatting sqref="F17">
    <cfRule type="cellIs" dxfId="430" priority="219" operator="greaterThan">
      <formula>2</formula>
    </cfRule>
  </conditionalFormatting>
  <conditionalFormatting sqref="C17">
    <cfRule type="cellIs" dxfId="429" priority="216" operator="equal">
      <formula>2</formula>
    </cfRule>
  </conditionalFormatting>
  <conditionalFormatting sqref="C17">
    <cfRule type="cellIs" dxfId="428" priority="215" operator="greaterThan">
      <formula>2</formula>
    </cfRule>
  </conditionalFormatting>
  <conditionalFormatting sqref="H77">
    <cfRule type="cellIs" dxfId="427" priority="372" operator="greaterThan">
      <formula>2</formula>
    </cfRule>
  </conditionalFormatting>
  <conditionalFormatting sqref="H77">
    <cfRule type="cellIs" dxfId="426" priority="371" operator="equal">
      <formula>2</formula>
    </cfRule>
  </conditionalFormatting>
  <conditionalFormatting sqref="H85">
    <cfRule type="cellIs" dxfId="425" priority="287" operator="equal">
      <formula>2</formula>
    </cfRule>
  </conditionalFormatting>
  <conditionalFormatting sqref="D17">
    <cfRule type="cellIs" dxfId="424" priority="208" operator="equal">
      <formula>2</formula>
    </cfRule>
  </conditionalFormatting>
  <conditionalFormatting sqref="D17">
    <cfRule type="cellIs" dxfId="423" priority="207" operator="greaterThan">
      <formula>2</formula>
    </cfRule>
  </conditionalFormatting>
  <conditionalFormatting sqref="F29">
    <cfRule type="cellIs" dxfId="422" priority="190" operator="greaterThan">
      <formula>2</formula>
    </cfRule>
  </conditionalFormatting>
  <conditionalFormatting sqref="H17">
    <cfRule type="cellIs" dxfId="421" priority="346" operator="greaterThan">
      <formula>2</formula>
    </cfRule>
  </conditionalFormatting>
  <conditionalFormatting sqref="H17">
    <cfRule type="cellIs" dxfId="420" priority="345" operator="equal">
      <formula>2</formula>
    </cfRule>
  </conditionalFormatting>
  <conditionalFormatting sqref="C109:E109 G109:H109">
    <cfRule type="cellIs" dxfId="419" priority="336" operator="greaterThan">
      <formula>2</formula>
    </cfRule>
  </conditionalFormatting>
  <conditionalFormatting sqref="C109:E109 G109:H109">
    <cfRule type="cellIs" dxfId="418" priority="335" operator="equal">
      <formula>2</formula>
    </cfRule>
  </conditionalFormatting>
  <conditionalFormatting sqref="F109">
    <cfRule type="cellIs" dxfId="417" priority="331" operator="greaterThan">
      <formula>2</formula>
    </cfRule>
  </conditionalFormatting>
  <conditionalFormatting sqref="F109">
    <cfRule type="cellIs" dxfId="416" priority="334" operator="greaterThan">
      <formula>2</formula>
    </cfRule>
  </conditionalFormatting>
  <conditionalFormatting sqref="F109">
    <cfRule type="cellIs" dxfId="415" priority="333" operator="equal">
      <formula>2</formula>
    </cfRule>
  </conditionalFormatting>
  <conditionalFormatting sqref="F109">
    <cfRule type="cellIs" dxfId="414" priority="332" operator="equal">
      <formula>2</formula>
    </cfRule>
  </conditionalFormatting>
  <conditionalFormatting sqref="H85">
    <cfRule type="cellIs" dxfId="413" priority="288" operator="greaterThan">
      <formula>2</formula>
    </cfRule>
  </conditionalFormatting>
  <conditionalFormatting sqref="F37">
    <cfRule type="cellIs" dxfId="412" priority="189" operator="greaterThan">
      <formula>2</formula>
    </cfRule>
  </conditionalFormatting>
  <conditionalFormatting sqref="F105">
    <cfRule type="cellIs" dxfId="411" priority="124" operator="equal">
      <formula>2</formula>
    </cfRule>
  </conditionalFormatting>
  <conditionalFormatting sqref="D85">
    <cfRule type="cellIs" dxfId="410" priority="143" operator="greaterThan">
      <formula>2</formula>
    </cfRule>
  </conditionalFormatting>
  <conditionalFormatting sqref="C37:G37 C93 C101:E101 C53:G53 C61:G61 C69:G69 G93 G101 C29:G29">
    <cfRule type="cellIs" dxfId="409" priority="193" operator="greaterThan">
      <formula>2</formula>
    </cfRule>
  </conditionalFormatting>
  <conditionalFormatting sqref="C77 G77 E77">
    <cfRule type="cellIs" dxfId="408" priority="171" operator="equal">
      <formula>2</formula>
    </cfRule>
  </conditionalFormatting>
  <conditionalFormatting sqref="C69:G69 C93 C101:E101 C53:G53 C61:G61 G93 G101">
    <cfRule type="cellIs" dxfId="407" priority="191" operator="equal">
      <formula>2</formula>
    </cfRule>
  </conditionalFormatting>
  <conditionalFormatting sqref="H105">
    <cfRule type="cellIs" dxfId="406" priority="200" operator="greaterThan">
      <formula>2</formula>
    </cfRule>
  </conditionalFormatting>
  <conditionalFormatting sqref="C53">
    <cfRule type="cellIs" dxfId="405" priority="185" operator="greaterThan">
      <formula>2</formula>
    </cfRule>
  </conditionalFormatting>
  <conditionalFormatting sqref="D53">
    <cfRule type="cellIs" dxfId="404" priority="184" operator="equal">
      <formula>2</formula>
    </cfRule>
  </conditionalFormatting>
  <conditionalFormatting sqref="F77">
    <cfRule type="cellIs" dxfId="403" priority="166" operator="greaterThan">
      <formula>2</formula>
    </cfRule>
  </conditionalFormatting>
  <conditionalFormatting sqref="D69">
    <cfRule type="cellIs" dxfId="402" priority="169" operator="greaterThan">
      <formula>2</formula>
    </cfRule>
  </conditionalFormatting>
  <conditionalFormatting sqref="F69">
    <cfRule type="cellIs" dxfId="401" priority="168" operator="equal">
      <formula>2</formula>
    </cfRule>
  </conditionalFormatting>
  <conditionalFormatting sqref="F101">
    <cfRule type="cellIs" dxfId="400" priority="157" operator="equal">
      <formula>2</formula>
    </cfRule>
  </conditionalFormatting>
  <conditionalFormatting sqref="D77">
    <cfRule type="cellIs" dxfId="399" priority="162" operator="greaterThan">
      <formula>2</formula>
    </cfRule>
  </conditionalFormatting>
  <conditionalFormatting sqref="F93">
    <cfRule type="cellIs" dxfId="398" priority="135" operator="greaterThan">
      <formula>2</formula>
    </cfRule>
  </conditionalFormatting>
  <conditionalFormatting sqref="D85">
    <cfRule type="cellIs" dxfId="397" priority="142" operator="equal">
      <formula>2</formula>
    </cfRule>
  </conditionalFormatting>
  <conditionalFormatting sqref="C85 G85">
    <cfRule type="cellIs" dxfId="396" priority="153" operator="equal">
      <formula>2</formula>
    </cfRule>
  </conditionalFormatting>
  <conditionalFormatting sqref="D61">
    <cfRule type="cellIs" dxfId="395" priority="177" operator="greaterThan">
      <formula>2</formula>
    </cfRule>
  </conditionalFormatting>
  <conditionalFormatting sqref="E61">
    <cfRule type="cellIs" dxfId="394" priority="176" operator="equal">
      <formula>2</formula>
    </cfRule>
  </conditionalFormatting>
  <conditionalFormatting sqref="E61">
    <cfRule type="cellIs" dxfId="393" priority="175" operator="greaterThan">
      <formula>2</formula>
    </cfRule>
  </conditionalFormatting>
  <conditionalFormatting sqref="G61">
    <cfRule type="cellIs" dxfId="392" priority="174" operator="equal">
      <formula>2</formula>
    </cfRule>
  </conditionalFormatting>
  <conditionalFormatting sqref="D93">
    <cfRule type="cellIs" dxfId="391" priority="130" operator="equal">
      <formula>2</formula>
    </cfRule>
  </conditionalFormatting>
  <conditionalFormatting sqref="C77 G77 E77">
    <cfRule type="cellIs" dxfId="390" priority="172" operator="greaterThan">
      <formula>2</formula>
    </cfRule>
  </conditionalFormatting>
  <conditionalFormatting sqref="F69">
    <cfRule type="cellIs" dxfId="389" priority="167" operator="greaterThan">
      <formula>2</formula>
    </cfRule>
  </conditionalFormatting>
  <conditionalFormatting sqref="D69">
    <cfRule type="cellIs" dxfId="388" priority="170" operator="equal">
      <formula>2</formula>
    </cfRule>
  </conditionalFormatting>
  <conditionalFormatting sqref="F85">
    <cfRule type="cellIs" dxfId="387" priority="147" operator="greaterThan">
      <formula>2</formula>
    </cfRule>
  </conditionalFormatting>
  <conditionalFormatting sqref="F101">
    <cfRule type="cellIs" dxfId="386" priority="156" operator="equal">
      <formula>2</formula>
    </cfRule>
  </conditionalFormatting>
  <conditionalFormatting sqref="D85">
    <cfRule type="cellIs" dxfId="385" priority="140" operator="greaterThan">
      <formula>2</formula>
    </cfRule>
  </conditionalFormatting>
  <conditionalFormatting sqref="F85">
    <cfRule type="cellIs" dxfId="384" priority="145" operator="equal">
      <formula>2</formula>
    </cfRule>
  </conditionalFormatting>
  <conditionalFormatting sqref="C85 G85">
    <cfRule type="cellIs" dxfId="383" priority="154" operator="greaterThan">
      <formula>2</formula>
    </cfRule>
  </conditionalFormatting>
  <conditionalFormatting sqref="F77">
    <cfRule type="cellIs" dxfId="382" priority="165" operator="equal">
      <formula>2</formula>
    </cfRule>
  </conditionalFormatting>
  <conditionalFormatting sqref="D93">
    <cfRule type="cellIs" dxfId="381" priority="131" operator="greaterThan">
      <formula>2</formula>
    </cfRule>
  </conditionalFormatting>
  <conditionalFormatting sqref="D85">
    <cfRule type="cellIs" dxfId="380" priority="141" operator="equal">
      <formula>2</formula>
    </cfRule>
  </conditionalFormatting>
  <conditionalFormatting sqref="E85">
    <cfRule type="cellIs" dxfId="379" priority="151" operator="greaterThan">
      <formula>2</formula>
    </cfRule>
  </conditionalFormatting>
  <conditionalFormatting sqref="D77">
    <cfRule type="cellIs" dxfId="378" priority="160" operator="equal">
      <formula>2</formula>
    </cfRule>
  </conditionalFormatting>
  <conditionalFormatting sqref="E85">
    <cfRule type="cellIs" dxfId="377" priority="149" operator="equal">
      <formula>2</formula>
    </cfRule>
  </conditionalFormatting>
  <conditionalFormatting sqref="F101">
    <cfRule type="cellIs" dxfId="376" priority="158" operator="greaterThan">
      <formula>2</formula>
    </cfRule>
  </conditionalFormatting>
  <conditionalFormatting sqref="E93">
    <cfRule type="cellIs" dxfId="375" priority="136" operator="greaterThan">
      <formula>2</formula>
    </cfRule>
  </conditionalFormatting>
  <conditionalFormatting sqref="F85">
    <cfRule type="cellIs" dxfId="374" priority="146" operator="equal">
      <formula>2</formula>
    </cfRule>
  </conditionalFormatting>
  <conditionalFormatting sqref="F93">
    <cfRule type="cellIs" dxfId="373" priority="134" operator="equal">
      <formula>2</formula>
    </cfRule>
  </conditionalFormatting>
  <conditionalFormatting sqref="F85">
    <cfRule type="cellIs" dxfId="372" priority="144" operator="greaterThan">
      <formula>2</formula>
    </cfRule>
  </conditionalFormatting>
  <conditionalFormatting sqref="F93">
    <cfRule type="cellIs" dxfId="371" priority="132" operator="greaterThan">
      <formula>2</formula>
    </cfRule>
  </conditionalFormatting>
  <conditionalFormatting sqref="E93">
    <cfRule type="cellIs" dxfId="370" priority="137" operator="equal">
      <formula>2</formula>
    </cfRule>
  </conditionalFormatting>
  <conditionalFormatting sqref="H41">
    <cfRule type="cellIs" dxfId="369" priority="110" operator="equal">
      <formula>2</formula>
    </cfRule>
  </conditionalFormatting>
  <conditionalFormatting sqref="F41">
    <cfRule type="cellIs" dxfId="368" priority="107" operator="greaterThan">
      <formula>2</formula>
    </cfRule>
  </conditionalFormatting>
  <conditionalFormatting sqref="F17">
    <cfRule type="cellIs" dxfId="367" priority="221" operator="equal">
      <formula>2</formula>
    </cfRule>
  </conditionalFormatting>
  <conditionalFormatting sqref="C17">
    <cfRule type="cellIs" dxfId="366" priority="218" operator="greaterThan">
      <formula>2</formula>
    </cfRule>
  </conditionalFormatting>
  <conditionalFormatting sqref="C17">
    <cfRule type="cellIs" dxfId="365" priority="217" operator="equal">
      <formula>2</formula>
    </cfRule>
  </conditionalFormatting>
  <conditionalFormatting sqref="C21:G21 C37:G37 C29:G29">
    <cfRule type="cellIs" dxfId="364" priority="192" operator="equal">
      <formula>2</formula>
    </cfRule>
  </conditionalFormatting>
  <conditionalFormatting sqref="D53">
    <cfRule type="cellIs" dxfId="363" priority="179" operator="greaterThan">
      <formula>2</formula>
    </cfRule>
  </conditionalFormatting>
  <conditionalFormatting sqref="D53">
    <cfRule type="cellIs" dxfId="362" priority="180" operator="equal">
      <formula>2</formula>
    </cfRule>
  </conditionalFormatting>
  <conditionalFormatting sqref="D17">
    <cfRule type="cellIs" dxfId="361" priority="210" operator="greaterThan">
      <formula>2</formula>
    </cfRule>
  </conditionalFormatting>
  <conditionalFormatting sqref="D17">
    <cfRule type="cellIs" dxfId="360" priority="209" operator="equal">
      <formula>2</formula>
    </cfRule>
  </conditionalFormatting>
  <conditionalFormatting sqref="H105">
    <cfRule type="cellIs" dxfId="359" priority="199" operator="equal">
      <formula>2</formula>
    </cfRule>
  </conditionalFormatting>
  <conditionalFormatting sqref="F105">
    <cfRule type="cellIs" dxfId="358" priority="122" operator="greaterThan">
      <formula>2</formula>
    </cfRule>
  </conditionalFormatting>
  <conditionalFormatting sqref="F105">
    <cfRule type="cellIs" dxfId="357" priority="125" operator="greaterThan">
      <formula>2</formula>
    </cfRule>
  </conditionalFormatting>
  <conditionalFormatting sqref="C41:G41">
    <cfRule type="cellIs" dxfId="356" priority="108" operator="equal">
      <formula>2</formula>
    </cfRule>
  </conditionalFormatting>
  <conditionalFormatting sqref="F105">
    <cfRule type="cellIs" dxfId="355" priority="123" operator="equal">
      <formula>2</formula>
    </cfRule>
  </conditionalFormatting>
  <conditionalFormatting sqref="C21:G21">
    <cfRule type="cellIs" dxfId="354" priority="194" operator="greaterThan">
      <formula>2</formula>
    </cfRule>
  </conditionalFormatting>
  <conditionalFormatting sqref="C29">
    <cfRule type="cellIs" dxfId="353" priority="152" operator="greaterThan">
      <formula>2</formula>
    </cfRule>
  </conditionalFormatting>
  <conditionalFormatting sqref="H49">
    <cfRule type="cellIs" dxfId="352" priority="99" operator="equal">
      <formula>2</formula>
    </cfRule>
  </conditionalFormatting>
  <conditionalFormatting sqref="C53">
    <cfRule type="cellIs" dxfId="351" priority="186" operator="equal">
      <formula>2</formula>
    </cfRule>
  </conditionalFormatting>
  <conditionalFormatting sqref="H49">
    <cfRule type="cellIs" dxfId="350" priority="100" operator="greaterThan">
      <formula>2</formula>
    </cfRule>
  </conditionalFormatting>
  <conditionalFormatting sqref="D77">
    <cfRule type="cellIs" dxfId="349" priority="161" operator="equal">
      <formula>2</formula>
    </cfRule>
  </conditionalFormatting>
  <conditionalFormatting sqref="H25">
    <cfRule type="cellIs" dxfId="348" priority="121" operator="greaterThan">
      <formula>2</formula>
    </cfRule>
  </conditionalFormatting>
  <conditionalFormatting sqref="D61">
    <cfRule type="cellIs" dxfId="347" priority="178" operator="equal">
      <formula>2</formula>
    </cfRule>
  </conditionalFormatting>
  <conditionalFormatting sqref="D53">
    <cfRule type="cellIs" dxfId="346" priority="183" operator="greaterThan">
      <formula>2</formula>
    </cfRule>
  </conditionalFormatting>
  <conditionalFormatting sqref="D53">
    <cfRule type="cellIs" dxfId="345" priority="182" operator="equal">
      <formula>2</formula>
    </cfRule>
  </conditionalFormatting>
  <conditionalFormatting sqref="D53">
    <cfRule type="cellIs" dxfId="344" priority="181" operator="greaterThan">
      <formula>2</formula>
    </cfRule>
  </conditionalFormatting>
  <conditionalFormatting sqref="G61">
    <cfRule type="cellIs" dxfId="343" priority="173" operator="greaterThan">
      <formula>2</formula>
    </cfRule>
  </conditionalFormatting>
  <conditionalFormatting sqref="E85">
    <cfRule type="cellIs" dxfId="342" priority="150" operator="equal">
      <formula>2</formula>
    </cfRule>
  </conditionalFormatting>
  <conditionalFormatting sqref="C57:G57">
    <cfRule type="cellIs" dxfId="341" priority="86" operator="greaterThan">
      <formula>2</formula>
    </cfRule>
  </conditionalFormatting>
  <conditionalFormatting sqref="C57:G57">
    <cfRule type="cellIs" dxfId="340" priority="85" operator="equal">
      <formula>2</formula>
    </cfRule>
  </conditionalFormatting>
  <conditionalFormatting sqref="C49:G49">
    <cfRule type="cellIs" dxfId="339" priority="98" operator="greaterThan">
      <formula>2</formula>
    </cfRule>
  </conditionalFormatting>
  <conditionalFormatting sqref="C33">
    <cfRule type="cellIs" dxfId="338" priority="112" operator="greaterThan">
      <formula>2</formula>
    </cfRule>
  </conditionalFormatting>
  <conditionalFormatting sqref="F77">
    <cfRule type="cellIs" dxfId="337" priority="164" operator="equal">
      <formula>2</formula>
    </cfRule>
  </conditionalFormatting>
  <conditionalFormatting sqref="F101">
    <cfRule type="cellIs" dxfId="336" priority="155" operator="greaterThan">
      <formula>2</formula>
    </cfRule>
  </conditionalFormatting>
  <conditionalFormatting sqref="E93">
    <cfRule type="cellIs" dxfId="335" priority="139" operator="greaterThan">
      <formula>2</formula>
    </cfRule>
  </conditionalFormatting>
  <conditionalFormatting sqref="C65:G65">
    <cfRule type="cellIs" dxfId="334" priority="75" operator="equal">
      <formula>2</formula>
    </cfRule>
  </conditionalFormatting>
  <conditionalFormatting sqref="D77">
    <cfRule type="cellIs" dxfId="333" priority="159" operator="greaterThan">
      <formula>2</formula>
    </cfRule>
  </conditionalFormatting>
  <conditionalFormatting sqref="D93">
    <cfRule type="cellIs" dxfId="332" priority="128" operator="greaterThan">
      <formula>2</formula>
    </cfRule>
  </conditionalFormatting>
  <conditionalFormatting sqref="C33:G33">
    <cfRule type="cellIs" dxfId="331" priority="115" operator="greaterThan">
      <formula>2</formula>
    </cfRule>
  </conditionalFormatting>
  <conditionalFormatting sqref="F93">
    <cfRule type="cellIs" dxfId="330" priority="133" operator="equal">
      <formula>2</formula>
    </cfRule>
  </conditionalFormatting>
  <conditionalFormatting sqref="H45">
    <cfRule type="cellIs" dxfId="329" priority="105" operator="equal">
      <formula>2</formula>
    </cfRule>
  </conditionalFormatting>
  <conditionalFormatting sqref="F77">
    <cfRule type="cellIs" dxfId="328" priority="163" operator="greaterThan">
      <formula>2</formula>
    </cfRule>
  </conditionalFormatting>
  <conditionalFormatting sqref="E93">
    <cfRule type="cellIs" dxfId="327" priority="138" operator="equal">
      <formula>2</formula>
    </cfRule>
  </conditionalFormatting>
  <conditionalFormatting sqref="C33:G33">
    <cfRule type="cellIs" dxfId="326" priority="114" operator="equal">
      <formula>2</formula>
    </cfRule>
  </conditionalFormatting>
  <conditionalFormatting sqref="E85">
    <cfRule type="cellIs" dxfId="325" priority="148" operator="greaterThan">
      <formula>2</formula>
    </cfRule>
  </conditionalFormatting>
  <conditionalFormatting sqref="H45">
    <cfRule type="cellIs" dxfId="324" priority="106" operator="greaterThan">
      <formula>2</formula>
    </cfRule>
  </conditionalFormatting>
  <conditionalFormatting sqref="H33">
    <cfRule type="cellIs" dxfId="323" priority="116" operator="equal">
      <formula>2</formula>
    </cfRule>
  </conditionalFormatting>
  <conditionalFormatting sqref="F73">
    <cfRule type="cellIs" dxfId="322" priority="65" operator="equal">
      <formula>2</formula>
    </cfRule>
  </conditionalFormatting>
  <conditionalFormatting sqref="H25">
    <cfRule type="cellIs" dxfId="321" priority="120" operator="equal">
      <formula>2</formula>
    </cfRule>
  </conditionalFormatting>
  <conditionalFormatting sqref="C25:G25">
    <cfRule type="cellIs" dxfId="320" priority="119" operator="greaterThan">
      <formula>2</formula>
    </cfRule>
  </conditionalFormatting>
  <conditionalFormatting sqref="D49">
    <cfRule type="cellIs" dxfId="319" priority="92" operator="equal">
      <formula>2</formula>
    </cfRule>
  </conditionalFormatting>
  <conditionalFormatting sqref="C49:G49">
    <cfRule type="cellIs" dxfId="318" priority="97" operator="equal">
      <formula>2</formula>
    </cfRule>
  </conditionalFormatting>
  <conditionalFormatting sqref="H81">
    <cfRule type="cellIs" dxfId="317" priority="58" operator="greaterThan">
      <formula>2</formula>
    </cfRule>
  </conditionalFormatting>
  <conditionalFormatting sqref="C65:G65">
    <cfRule type="cellIs" dxfId="316" priority="76" operator="greaterThan">
      <formula>2</formula>
    </cfRule>
  </conditionalFormatting>
  <conditionalFormatting sqref="F65">
    <cfRule type="cellIs" dxfId="315" priority="71" operator="greaterThan">
      <formula>2</formula>
    </cfRule>
  </conditionalFormatting>
  <conditionalFormatting sqref="F73">
    <cfRule type="cellIs" dxfId="314" priority="66" operator="greaterThan">
      <formula>2</formula>
    </cfRule>
  </conditionalFormatting>
  <conditionalFormatting sqref="H65">
    <cfRule type="cellIs" dxfId="313" priority="77" operator="equal">
      <formula>2</formula>
    </cfRule>
  </conditionalFormatting>
  <conditionalFormatting sqref="C41:G41">
    <cfRule type="cellIs" dxfId="312" priority="109" operator="greaterThan">
      <formula>2</formula>
    </cfRule>
  </conditionalFormatting>
  <conditionalFormatting sqref="H81">
    <cfRule type="cellIs" dxfId="311" priority="57" operator="equal">
      <formula>2</formula>
    </cfRule>
  </conditionalFormatting>
  <conditionalFormatting sqref="C25:G25">
    <cfRule type="cellIs" dxfId="310" priority="118" operator="equal">
      <formula>2</formula>
    </cfRule>
  </conditionalFormatting>
  <conditionalFormatting sqref="H33">
    <cfRule type="cellIs" dxfId="309" priority="117" operator="greaterThan">
      <formula>2</formula>
    </cfRule>
  </conditionalFormatting>
  <conditionalFormatting sqref="H41">
    <cfRule type="cellIs" dxfId="308" priority="111" operator="greaterThan">
      <formula>2</formula>
    </cfRule>
  </conditionalFormatting>
  <conditionalFormatting sqref="C105:E105 G105">
    <cfRule type="cellIs" dxfId="307" priority="126" operator="equal">
      <formula>2</formula>
    </cfRule>
  </conditionalFormatting>
  <conditionalFormatting sqref="F81">
    <cfRule type="cellIs" dxfId="306" priority="49" operator="equal">
      <formula>2</formula>
    </cfRule>
  </conditionalFormatting>
  <conditionalFormatting sqref="H65">
    <cfRule type="cellIs" dxfId="305" priority="78" operator="greaterThan">
      <formula>2</formula>
    </cfRule>
  </conditionalFormatting>
  <conditionalFormatting sqref="D49">
    <cfRule type="cellIs" dxfId="304" priority="91" operator="greaterThan">
      <formula>2</formula>
    </cfRule>
  </conditionalFormatting>
  <conditionalFormatting sqref="D73">
    <cfRule type="cellIs" dxfId="303" priority="60" operator="equal">
      <formula>2</formula>
    </cfRule>
  </conditionalFormatting>
  <conditionalFormatting sqref="F81">
    <cfRule type="cellIs" dxfId="302" priority="50" operator="greaterThan">
      <formula>2</formula>
    </cfRule>
  </conditionalFormatting>
  <conditionalFormatting sqref="F33">
    <cfRule type="cellIs" dxfId="301" priority="113" operator="greaterThan">
      <formula>2</formula>
    </cfRule>
  </conditionalFormatting>
  <conditionalFormatting sqref="D57">
    <cfRule type="cellIs" dxfId="300" priority="84" operator="equal">
      <formula>2</formula>
    </cfRule>
  </conditionalFormatting>
  <conditionalFormatting sqref="D93">
    <cfRule type="cellIs" dxfId="299" priority="129" operator="equal">
      <formula>2</formula>
    </cfRule>
  </conditionalFormatting>
  <conditionalFormatting sqref="C105:E105 G105">
    <cfRule type="cellIs" dxfId="298" priority="127" operator="greaterThan">
      <formula>2</formula>
    </cfRule>
  </conditionalFormatting>
  <conditionalFormatting sqref="F65">
    <cfRule type="cellIs" dxfId="297" priority="72" operator="equal">
      <formula>2</formula>
    </cfRule>
  </conditionalFormatting>
  <conditionalFormatting sqref="D57">
    <cfRule type="cellIs" dxfId="296" priority="83" operator="greaterThan">
      <formula>2</formula>
    </cfRule>
  </conditionalFormatting>
  <conditionalFormatting sqref="F73">
    <cfRule type="cellIs" dxfId="295" priority="64" operator="equal">
      <formula>2</formula>
    </cfRule>
  </conditionalFormatting>
  <conditionalFormatting sqref="C49">
    <cfRule type="cellIs" dxfId="294" priority="95" operator="greaterThan">
      <formula>2</formula>
    </cfRule>
  </conditionalFormatting>
  <conditionalFormatting sqref="F81">
    <cfRule type="cellIs" dxfId="293" priority="48" operator="equal">
      <formula>2</formula>
    </cfRule>
  </conditionalFormatting>
  <conditionalFormatting sqref="F73">
    <cfRule type="cellIs" dxfId="292" priority="63" operator="greaterThan">
      <formula>2</formula>
    </cfRule>
  </conditionalFormatting>
  <conditionalFormatting sqref="C49">
    <cfRule type="cellIs" dxfId="291" priority="96" operator="equal">
      <formula>2</formula>
    </cfRule>
  </conditionalFormatting>
  <conditionalFormatting sqref="C45:D45 G45">
    <cfRule type="cellIs" dxfId="290" priority="104" operator="greaterThan">
      <formula>2</formula>
    </cfRule>
  </conditionalFormatting>
  <conditionalFormatting sqref="C45:D45 G45">
    <cfRule type="cellIs" dxfId="289" priority="103" operator="equal">
      <formula>2</formula>
    </cfRule>
  </conditionalFormatting>
  <conditionalFormatting sqref="F81">
    <cfRule type="cellIs" dxfId="288" priority="47" operator="greaterThan">
      <formula>2</formula>
    </cfRule>
  </conditionalFormatting>
  <conditionalFormatting sqref="D73">
    <cfRule type="cellIs" dxfId="287" priority="59" operator="greaterThan">
      <formula>2</formula>
    </cfRule>
  </conditionalFormatting>
  <conditionalFormatting sqref="D49">
    <cfRule type="cellIs" dxfId="286" priority="94" operator="equal">
      <formula>2</formula>
    </cfRule>
  </conditionalFormatting>
  <conditionalFormatting sqref="D49">
    <cfRule type="cellIs" dxfId="285" priority="93" operator="greaterThan">
      <formula>2</formula>
    </cfRule>
  </conditionalFormatting>
  <conditionalFormatting sqref="D73">
    <cfRule type="cellIs" dxfId="284" priority="62" operator="greaterThan">
      <formula>2</formula>
    </cfRule>
  </conditionalFormatting>
  <conditionalFormatting sqref="D73">
    <cfRule type="cellIs" dxfId="283" priority="61" operator="equal">
      <formula>2</formula>
    </cfRule>
  </conditionalFormatting>
  <conditionalFormatting sqref="D49">
    <cfRule type="cellIs" dxfId="282" priority="90" operator="equal">
      <formula>2</formula>
    </cfRule>
  </conditionalFormatting>
  <conditionalFormatting sqref="E81">
    <cfRule type="cellIs" dxfId="281" priority="54" operator="greaterThan">
      <formula>2</formula>
    </cfRule>
  </conditionalFormatting>
  <conditionalFormatting sqref="E81">
    <cfRule type="cellIs" dxfId="280" priority="53" operator="equal">
      <formula>2</formula>
    </cfRule>
  </conditionalFormatting>
  <conditionalFormatting sqref="D49">
    <cfRule type="cellIs" dxfId="279" priority="89" operator="greaterThan">
      <formula>2</formula>
    </cfRule>
  </conditionalFormatting>
  <conditionalFormatting sqref="G57">
    <cfRule type="cellIs" dxfId="278" priority="79" operator="greaterThan">
      <formula>2</formula>
    </cfRule>
  </conditionalFormatting>
  <conditionalFormatting sqref="G57">
    <cfRule type="cellIs" dxfId="277" priority="80" operator="equal">
      <formula>2</formula>
    </cfRule>
  </conditionalFormatting>
  <conditionalFormatting sqref="E81">
    <cfRule type="cellIs" dxfId="276" priority="52" operator="equal">
      <formula>2</formula>
    </cfRule>
  </conditionalFormatting>
  <conditionalFormatting sqref="E81">
    <cfRule type="cellIs" dxfId="275" priority="51" operator="greaterThan">
      <formula>2</formula>
    </cfRule>
  </conditionalFormatting>
  <conditionalFormatting sqref="H57">
    <cfRule type="cellIs" dxfId="274" priority="88" operator="greaterThan">
      <formula>2</formula>
    </cfRule>
  </conditionalFormatting>
  <conditionalFormatting sqref="H57">
    <cfRule type="cellIs" dxfId="273" priority="87" operator="equal">
      <formula>2</formula>
    </cfRule>
  </conditionalFormatting>
  <conditionalFormatting sqref="E57">
    <cfRule type="cellIs" dxfId="272" priority="82" operator="equal">
      <formula>2</formula>
    </cfRule>
  </conditionalFormatting>
  <conditionalFormatting sqref="E57">
    <cfRule type="cellIs" dxfId="271" priority="81" operator="greaterThan">
      <formula>2</formula>
    </cfRule>
  </conditionalFormatting>
  <conditionalFormatting sqref="C73 G73 E73">
    <cfRule type="cellIs" dxfId="270" priority="68" operator="greaterThan">
      <formula>2</formula>
    </cfRule>
  </conditionalFormatting>
  <conditionalFormatting sqref="C73 G73 E73">
    <cfRule type="cellIs" dxfId="269" priority="67" operator="equal">
      <formula>2</formula>
    </cfRule>
  </conditionalFormatting>
  <conditionalFormatting sqref="D65">
    <cfRule type="cellIs" dxfId="268" priority="73" operator="greaterThan">
      <formula>2</formula>
    </cfRule>
  </conditionalFormatting>
  <conditionalFormatting sqref="D65">
    <cfRule type="cellIs" dxfId="267" priority="74" operator="equal">
      <formula>2</formula>
    </cfRule>
  </conditionalFormatting>
  <conditionalFormatting sqref="H73">
    <cfRule type="cellIs" dxfId="266" priority="70" operator="greaterThan">
      <formula>2</formula>
    </cfRule>
  </conditionalFormatting>
  <conditionalFormatting sqref="H73">
    <cfRule type="cellIs" dxfId="265" priority="69" operator="equal">
      <formula>2</formula>
    </cfRule>
  </conditionalFormatting>
  <conditionalFormatting sqref="D81">
    <cfRule type="cellIs" dxfId="264" priority="46" operator="greaterThan">
      <formula>2</formula>
    </cfRule>
  </conditionalFormatting>
  <conditionalFormatting sqref="D81">
    <cfRule type="cellIs" dxfId="263" priority="44" operator="equal">
      <formula>2</formula>
    </cfRule>
  </conditionalFormatting>
  <conditionalFormatting sqref="D81">
    <cfRule type="cellIs" dxfId="262" priority="45" operator="equal">
      <formula>2</formula>
    </cfRule>
  </conditionalFormatting>
  <conditionalFormatting sqref="D81">
    <cfRule type="cellIs" dxfId="261" priority="43" operator="greaterThan">
      <formula>2</formula>
    </cfRule>
  </conditionalFormatting>
  <conditionalFormatting sqref="D89">
    <cfRule type="cellIs" dxfId="260" priority="30" operator="greaterThan">
      <formula>2</formula>
    </cfRule>
  </conditionalFormatting>
  <conditionalFormatting sqref="D89">
    <cfRule type="cellIs" dxfId="259" priority="29" operator="equal">
      <formula>2</formula>
    </cfRule>
  </conditionalFormatting>
  <conditionalFormatting sqref="C81 G81">
    <cfRule type="cellIs" dxfId="258" priority="55" operator="equal">
      <formula>2</formula>
    </cfRule>
  </conditionalFormatting>
  <conditionalFormatting sqref="D89">
    <cfRule type="cellIs" dxfId="257" priority="27" operator="greaterThan">
      <formula>2</formula>
    </cfRule>
  </conditionalFormatting>
  <conditionalFormatting sqref="C81 G81">
    <cfRule type="cellIs" dxfId="256" priority="56" operator="greaterThan">
      <formula>2</formula>
    </cfRule>
  </conditionalFormatting>
  <conditionalFormatting sqref="D89">
    <cfRule type="cellIs" dxfId="255" priority="28" operator="equal">
      <formula>2</formula>
    </cfRule>
  </conditionalFormatting>
  <conditionalFormatting sqref="H89">
    <cfRule type="cellIs" dxfId="254" priority="42" operator="greaterThan">
      <formula>2</formula>
    </cfRule>
  </conditionalFormatting>
  <conditionalFormatting sqref="H89">
    <cfRule type="cellIs" dxfId="253" priority="41" operator="equal">
      <formula>2</formula>
    </cfRule>
  </conditionalFormatting>
  <conditionalFormatting sqref="C89 G89">
    <cfRule type="cellIs" dxfId="252" priority="40" operator="greaterThan">
      <formula>2</formula>
    </cfRule>
  </conditionalFormatting>
  <conditionalFormatting sqref="C89 G89">
    <cfRule type="cellIs" dxfId="251" priority="39" operator="equal">
      <formula>2</formula>
    </cfRule>
  </conditionalFormatting>
  <conditionalFormatting sqref="F89">
    <cfRule type="cellIs" dxfId="250" priority="34" operator="greaterThan">
      <formula>2</formula>
    </cfRule>
  </conditionalFormatting>
  <conditionalFormatting sqref="F97">
    <cfRule type="cellIs" dxfId="249" priority="21" operator="equal">
      <formula>2</formula>
    </cfRule>
  </conditionalFormatting>
  <conditionalFormatting sqref="F97">
    <cfRule type="cellIs" dxfId="248" priority="22" operator="greaterThan">
      <formula>2</formula>
    </cfRule>
  </conditionalFormatting>
  <conditionalFormatting sqref="E89">
    <cfRule type="cellIs" dxfId="247" priority="35" operator="greaterThan">
      <formula>2</formula>
    </cfRule>
  </conditionalFormatting>
  <conditionalFormatting sqref="F89">
    <cfRule type="cellIs" dxfId="246" priority="33" operator="equal">
      <formula>2</formula>
    </cfRule>
  </conditionalFormatting>
  <conditionalFormatting sqref="F89">
    <cfRule type="cellIs" dxfId="245" priority="31" operator="greaterThan">
      <formula>2</formula>
    </cfRule>
  </conditionalFormatting>
  <conditionalFormatting sqref="E89">
    <cfRule type="cellIs" dxfId="244" priority="36" operator="equal">
      <formula>2</formula>
    </cfRule>
  </conditionalFormatting>
  <conditionalFormatting sqref="E89">
    <cfRule type="cellIs" dxfId="243" priority="38" operator="greaterThan">
      <formula>2</formula>
    </cfRule>
  </conditionalFormatting>
  <conditionalFormatting sqref="F97">
    <cfRule type="cellIs" dxfId="242" priority="19" operator="greaterThan">
      <formula>2</formula>
    </cfRule>
  </conditionalFormatting>
  <conditionalFormatting sqref="F89">
    <cfRule type="cellIs" dxfId="241" priority="32" operator="equal">
      <formula>2</formula>
    </cfRule>
  </conditionalFormatting>
  <conditionalFormatting sqref="E89">
    <cfRule type="cellIs" dxfId="240" priority="37" operator="equal">
      <formula>2</formula>
    </cfRule>
  </conditionalFormatting>
  <conditionalFormatting sqref="F97">
    <cfRule type="cellIs" dxfId="239" priority="20" operator="equal">
      <formula>2</formula>
    </cfRule>
  </conditionalFormatting>
  <conditionalFormatting sqref="H97">
    <cfRule type="cellIs" dxfId="238" priority="26" operator="greaterThan">
      <formula>2</formula>
    </cfRule>
  </conditionalFormatting>
  <conditionalFormatting sqref="H97">
    <cfRule type="cellIs" dxfId="237" priority="25" operator="equal">
      <formula>2</formula>
    </cfRule>
  </conditionalFormatting>
  <conditionalFormatting sqref="C97:E97 G97">
    <cfRule type="cellIs" dxfId="236" priority="24" operator="greaterThan">
      <formula>2</formula>
    </cfRule>
  </conditionalFormatting>
  <conditionalFormatting sqref="C97:E97 G97">
    <cfRule type="cellIs" dxfId="235" priority="23" operator="equal">
      <formula>2</formula>
    </cfRule>
  </conditionalFormatting>
  <conditionalFormatting sqref="F17">
    <cfRule type="cellIs" dxfId="234" priority="12" operator="equal">
      <formula>2</formula>
    </cfRule>
  </conditionalFormatting>
  <conditionalFormatting sqref="F17">
    <cfRule type="cellIs" dxfId="233" priority="11" operator="greaterThan">
      <formula>2</formula>
    </cfRule>
  </conditionalFormatting>
  <conditionalFormatting sqref="F17">
    <cfRule type="cellIs" dxfId="232" priority="14" operator="greaterThan">
      <formula>2</formula>
    </cfRule>
  </conditionalFormatting>
  <conditionalFormatting sqref="F17">
    <cfRule type="cellIs" dxfId="231" priority="13" operator="equal">
      <formula>2</formula>
    </cfRule>
  </conditionalFormatting>
  <conditionalFormatting sqref="F45">
    <cfRule type="cellIs" dxfId="230" priority="7" operator="greaterThan">
      <formula>2</formula>
    </cfRule>
  </conditionalFormatting>
  <conditionalFormatting sqref="F45">
    <cfRule type="cellIs" dxfId="229" priority="8" operator="equal">
      <formula>2</formula>
    </cfRule>
  </conditionalFormatting>
  <conditionalFormatting sqref="E45:F45">
    <cfRule type="cellIs" dxfId="228" priority="10" operator="greaterThan">
      <formula>2</formula>
    </cfRule>
  </conditionalFormatting>
  <conditionalFormatting sqref="E45:F45">
    <cfRule type="cellIs" dxfId="227" priority="9" operator="equal">
      <formula>2</formula>
    </cfRule>
  </conditionalFormatting>
  <conditionalFormatting sqref="E17">
    <cfRule type="cellIs" dxfId="226" priority="3" operator="greaterThan">
      <formula>2</formula>
    </cfRule>
  </conditionalFormatting>
  <conditionalFormatting sqref="E17">
    <cfRule type="cellIs" dxfId="225" priority="6" operator="greaterThan">
      <formula>2</formula>
    </cfRule>
  </conditionalFormatting>
  <conditionalFormatting sqref="E17">
    <cfRule type="cellIs" dxfId="224" priority="5" operator="equal">
      <formula>2</formula>
    </cfRule>
  </conditionalFormatting>
  <conditionalFormatting sqref="E17">
    <cfRule type="cellIs" dxfId="223" priority="4" operator="equal">
      <formula>2</formula>
    </cfRule>
  </conditionalFormatting>
  <conditionalFormatting sqref="G17">
    <cfRule type="cellIs" dxfId="222" priority="2" operator="greaterThan">
      <formula>2</formula>
    </cfRule>
  </conditionalFormatting>
  <conditionalFormatting sqref="G17">
    <cfRule type="cellIs" dxfId="221" priority="1" operator="equal">
      <formula>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rowBreaks count="2" manualBreakCount="2">
    <brk id="90" max="16383" man="1"/>
    <brk id="12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34"/>
  <sheetViews>
    <sheetView showGridLines="0" view="pageBreakPreview" zoomScale="85" zoomScaleNormal="100" zoomScaleSheetLayoutView="85" workbookViewId="0">
      <pane ySplit="14" topLeftCell="A108" activePane="bottomLeft" state="frozen"/>
      <selection activeCell="B1" sqref="B1"/>
      <selection pane="bottomLeft" activeCell="G125" sqref="G125"/>
    </sheetView>
  </sheetViews>
  <sheetFormatPr defaultColWidth="0" defaultRowHeight="13.2" zeroHeight="1"/>
  <cols>
    <col min="1" max="1" width="22.44140625" style="61" customWidth="1"/>
    <col min="2" max="2" width="12.88671875" style="61" customWidth="1"/>
    <col min="3" max="13" width="10.6640625" style="61" customWidth="1"/>
    <col min="14" max="14" width="9.109375" style="61" customWidth="1"/>
    <col min="15" max="16384" width="9.109375" style="61" hidden="1"/>
  </cols>
  <sheetData>
    <row r="1" spans="1:19" ht="12.9" customHeight="1">
      <c r="A1" s="357" t="s">
        <v>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60"/>
      <c r="O1" s="60"/>
      <c r="P1" s="60"/>
      <c r="Q1" s="60"/>
      <c r="R1" s="60"/>
    </row>
    <row r="2" spans="1:19" ht="12.9" customHeight="1">
      <c r="A2" s="357" t="s">
        <v>122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60"/>
      <c r="O2" s="60"/>
      <c r="P2" s="60"/>
      <c r="Q2" s="60"/>
      <c r="R2" s="60"/>
    </row>
    <row r="3" spans="1:19" ht="12.9" customHeight="1">
      <c r="A3" s="357" t="s">
        <v>121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0"/>
      <c r="O3" s="60"/>
      <c r="P3" s="60"/>
      <c r="Q3" s="60"/>
      <c r="R3" s="60"/>
    </row>
    <row r="4" spans="1:19" ht="12.9" customHeight="1">
      <c r="A4" s="357" t="s">
        <v>120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60"/>
      <c r="O4" s="60"/>
      <c r="P4" s="60"/>
      <c r="Q4" s="60"/>
      <c r="R4" s="60"/>
    </row>
    <row r="5" spans="1:19" ht="12.9" customHeight="1">
      <c r="A5" s="357" t="s">
        <v>132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60"/>
      <c r="O5" s="60"/>
      <c r="P5" s="60"/>
      <c r="Q5" s="60"/>
      <c r="R5" s="60"/>
    </row>
    <row r="6" spans="1:19" ht="12.9" customHeight="1">
      <c r="A6" s="357" t="s">
        <v>131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60"/>
      <c r="O6" s="60"/>
      <c r="P6" s="60"/>
      <c r="Q6" s="60"/>
      <c r="R6" s="60"/>
    </row>
    <row r="7" spans="1:19" ht="12.9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121"/>
      <c r="L7" s="121"/>
      <c r="M7" s="82"/>
      <c r="N7" s="60"/>
      <c r="O7" s="60"/>
      <c r="P7" s="60"/>
      <c r="Q7" s="60"/>
      <c r="R7" s="60"/>
    </row>
    <row r="8" spans="1:19">
      <c r="A8" s="231" t="s">
        <v>134</v>
      </c>
      <c r="B8" s="232"/>
      <c r="C8" s="232"/>
      <c r="D8" s="232"/>
      <c r="E8" s="233"/>
      <c r="F8" s="50"/>
      <c r="G8" s="50"/>
      <c r="H8" s="62"/>
      <c r="I8" s="62"/>
      <c r="J8" s="62"/>
      <c r="K8" s="62"/>
      <c r="L8" s="62"/>
      <c r="M8" s="62"/>
      <c r="N8" s="62"/>
      <c r="O8" s="62"/>
      <c r="P8" s="62"/>
      <c r="S8" s="62"/>
    </row>
    <row r="9" spans="1:19" ht="15.75" customHeight="1">
      <c r="A9" s="319" t="s">
        <v>123</v>
      </c>
      <c r="B9" s="319"/>
      <c r="C9" s="319"/>
      <c r="D9" s="319"/>
      <c r="E9" s="319"/>
      <c r="F9" s="319"/>
      <c r="G9" s="319"/>
      <c r="H9" s="93"/>
      <c r="I9" s="93"/>
      <c r="J9" s="62"/>
      <c r="K9" s="62"/>
      <c r="L9" s="62"/>
      <c r="M9" s="62"/>
      <c r="N9" s="62"/>
      <c r="O9" s="62"/>
      <c r="P9" s="62"/>
      <c r="S9" s="62"/>
    </row>
    <row r="10" spans="1:19" ht="30" customHeight="1">
      <c r="A10" s="281" t="s">
        <v>67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62"/>
      <c r="O10" s="62"/>
      <c r="P10" s="62"/>
      <c r="S10" s="62"/>
    </row>
    <row r="11" spans="1:19" ht="20.100000000000001" customHeight="1">
      <c r="A11" s="335" t="s">
        <v>40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63"/>
      <c r="O11" s="63"/>
    </row>
    <row r="12" spans="1:19" ht="9.9" customHeight="1" thickBot="1"/>
    <row r="13" spans="1:19" ht="15" customHeight="1">
      <c r="A13" s="345" t="s">
        <v>16</v>
      </c>
      <c r="B13" s="347" t="s">
        <v>1</v>
      </c>
      <c r="C13" s="349" t="s">
        <v>24</v>
      </c>
      <c r="D13" s="350"/>
      <c r="E13" s="350"/>
      <c r="F13" s="350"/>
      <c r="G13" s="350"/>
      <c r="H13" s="350"/>
      <c r="I13" s="338" t="s">
        <v>52</v>
      </c>
      <c r="J13" s="332" t="s">
        <v>100</v>
      </c>
      <c r="K13" s="333"/>
      <c r="L13" s="334"/>
      <c r="M13" s="340" t="s">
        <v>53</v>
      </c>
    </row>
    <row r="14" spans="1:19" ht="15" customHeight="1" thickBot="1">
      <c r="A14" s="346"/>
      <c r="B14" s="348"/>
      <c r="C14" s="83" t="s">
        <v>19</v>
      </c>
      <c r="D14" s="83" t="s">
        <v>20</v>
      </c>
      <c r="E14" s="83" t="s">
        <v>17</v>
      </c>
      <c r="F14" s="83" t="s">
        <v>21</v>
      </c>
      <c r="G14" s="83" t="s">
        <v>18</v>
      </c>
      <c r="H14" s="197" t="s">
        <v>22</v>
      </c>
      <c r="I14" s="339"/>
      <c r="J14" s="172" t="s">
        <v>102</v>
      </c>
      <c r="K14" s="171" t="s">
        <v>103</v>
      </c>
      <c r="L14" s="173" t="s">
        <v>101</v>
      </c>
      <c r="M14" s="341"/>
    </row>
    <row r="15" spans="1:19" customFormat="1" ht="15" customHeight="1">
      <c r="A15" s="327" t="s">
        <v>62</v>
      </c>
      <c r="B15" s="239" t="s">
        <v>8</v>
      </c>
      <c r="C15" s="240">
        <v>6.4249999999999998</v>
      </c>
      <c r="D15" s="240"/>
      <c r="E15" s="240"/>
      <c r="F15" s="240">
        <v>6.4249999999999998</v>
      </c>
      <c r="G15" s="240">
        <v>21.56</v>
      </c>
      <c r="H15" s="253">
        <v>5.51</v>
      </c>
      <c r="I15" s="188"/>
      <c r="J15" s="179"/>
      <c r="K15" s="81"/>
      <c r="L15" s="174"/>
      <c r="M15" s="217"/>
    </row>
    <row r="16" spans="1:19" customFormat="1" ht="15" customHeight="1">
      <c r="A16" s="301"/>
      <c r="B16" s="241" t="s">
        <v>4</v>
      </c>
      <c r="C16" s="204">
        <v>3</v>
      </c>
      <c r="D16" s="204"/>
      <c r="E16" s="204"/>
      <c r="F16" s="204">
        <v>3</v>
      </c>
      <c r="G16" s="204">
        <v>3</v>
      </c>
      <c r="H16" s="254">
        <v>1</v>
      </c>
      <c r="I16" s="189"/>
      <c r="J16" s="180"/>
      <c r="K16" s="17"/>
      <c r="L16" s="175"/>
      <c r="M16" s="218"/>
    </row>
    <row r="17" spans="1:13" customFormat="1" ht="15" customHeight="1">
      <c r="A17" s="301"/>
      <c r="B17" s="242" t="s">
        <v>23</v>
      </c>
      <c r="C17" s="235">
        <v>1.68</v>
      </c>
      <c r="D17" s="235"/>
      <c r="E17" s="235"/>
      <c r="F17" s="235"/>
      <c r="G17" s="235">
        <f>(3*0.8*2.1)+(1*1*2.1)+(2*1.2*0.7)+(1.2*0.7)+(2*1*2.1)+(1.5*0.7)+(3*0.7)+(1.75*2.6)</f>
        <v>21.56</v>
      </c>
      <c r="H17" s="254"/>
      <c r="I17" s="190"/>
      <c r="J17" s="180"/>
      <c r="K17" s="17"/>
      <c r="L17" s="175"/>
      <c r="M17" s="218"/>
    </row>
    <row r="18" spans="1:13" customFormat="1" ht="15" customHeight="1" thickBot="1">
      <c r="A18" s="302"/>
      <c r="B18" s="243" t="s">
        <v>3</v>
      </c>
      <c r="C18" s="203">
        <f>C15*C16-C17</f>
        <v>17.594999999999999</v>
      </c>
      <c r="D18" s="203">
        <f t="shared" ref="D18:H18" si="0">D15*D16-D17</f>
        <v>0</v>
      </c>
      <c r="E18" s="203">
        <f t="shared" si="0"/>
        <v>0</v>
      </c>
      <c r="F18" s="203">
        <f t="shared" si="0"/>
        <v>19.274999999999999</v>
      </c>
      <c r="G18" s="203">
        <f t="shared" si="0"/>
        <v>43.11999999999999</v>
      </c>
      <c r="H18" s="255">
        <f t="shared" si="0"/>
        <v>5.51</v>
      </c>
      <c r="I18" s="191"/>
      <c r="J18" s="181"/>
      <c r="K18" s="100"/>
      <c r="L18" s="149"/>
      <c r="M18" s="219">
        <f>SUM(C18:H18)</f>
        <v>85.499999999999986</v>
      </c>
    </row>
    <row r="19" spans="1:13" customFormat="1" ht="15" customHeight="1" thickTop="1">
      <c r="A19" s="327" t="s">
        <v>63</v>
      </c>
      <c r="B19" s="239" t="s">
        <v>8</v>
      </c>
      <c r="C19" s="240">
        <v>12.9</v>
      </c>
      <c r="D19" s="240">
        <v>29.48</v>
      </c>
      <c r="E19" s="240">
        <v>4.91</v>
      </c>
      <c r="F19" s="240">
        <v>12.9</v>
      </c>
      <c r="G19" s="240">
        <v>21.56</v>
      </c>
      <c r="H19" s="253"/>
      <c r="I19" s="192"/>
      <c r="J19" s="182"/>
      <c r="K19" s="16"/>
      <c r="L19" s="176"/>
      <c r="M19" s="220"/>
    </row>
    <row r="20" spans="1:13" customFormat="1" ht="15" customHeight="1">
      <c r="A20" s="301"/>
      <c r="B20" s="241" t="s">
        <v>4</v>
      </c>
      <c r="C20" s="204">
        <v>3</v>
      </c>
      <c r="D20" s="204">
        <v>3</v>
      </c>
      <c r="E20" s="204">
        <v>3</v>
      </c>
      <c r="F20" s="204">
        <v>3</v>
      </c>
      <c r="G20" s="204">
        <v>3</v>
      </c>
      <c r="H20" s="254"/>
      <c r="I20" s="189"/>
      <c r="J20" s="180"/>
      <c r="K20" s="17"/>
      <c r="L20" s="175"/>
      <c r="M20" s="218"/>
    </row>
    <row r="21" spans="1:13" customFormat="1" ht="15" customHeight="1">
      <c r="A21" s="301"/>
      <c r="B21" s="242" t="s">
        <v>23</v>
      </c>
      <c r="C21" s="235">
        <f>(0.8*2.1)</f>
        <v>1.6800000000000002</v>
      </c>
      <c r="D21" s="254">
        <f>(0.8*2.1)+(1*2.1)+(1.2*0.7)+(2.8*0.7)+(1*1*2)</f>
        <v>8.58</v>
      </c>
      <c r="E21" s="254">
        <f>(1*2.1)+(1.2*0.7*2)</f>
        <v>3.7800000000000002</v>
      </c>
      <c r="F21" s="204"/>
      <c r="G21" s="235">
        <f>(3*0.8*2.1)+(1*1*2.1)+(2*1.2*0.7)+(1.2*0.7)+(2*1*2.1)+(1.5*0.7)+(3*0.7)+(1.75*2.6)</f>
        <v>21.56</v>
      </c>
      <c r="H21" s="254"/>
      <c r="I21" s="190"/>
      <c r="J21" s="180"/>
      <c r="K21" s="17"/>
      <c r="L21" s="175"/>
      <c r="M21" s="218"/>
    </row>
    <row r="22" spans="1:13" customFormat="1" ht="15" customHeight="1" thickBot="1">
      <c r="A22" s="302"/>
      <c r="B22" s="243" t="s">
        <v>3</v>
      </c>
      <c r="C22" s="203">
        <f>C19*C20-C21</f>
        <v>37.020000000000003</v>
      </c>
      <c r="D22" s="203">
        <f t="shared" ref="D22" si="1">D19*D20-D21</f>
        <v>79.86</v>
      </c>
      <c r="E22" s="203">
        <f t="shared" ref="E22" si="2">E19*E20-E21</f>
        <v>10.95</v>
      </c>
      <c r="F22" s="203">
        <f t="shared" ref="F22" si="3">F19*F20-F21</f>
        <v>38.700000000000003</v>
      </c>
      <c r="G22" s="203">
        <f t="shared" ref="G22" si="4">G19*G20-G21</f>
        <v>43.11999999999999</v>
      </c>
      <c r="H22" s="255">
        <f t="shared" ref="H22" si="5">H19*H20-H21</f>
        <v>0</v>
      </c>
      <c r="I22" s="193"/>
      <c r="J22" s="183"/>
      <c r="K22" s="122"/>
      <c r="L22" s="147"/>
      <c r="M22" s="219">
        <f>SUM(C22:H22)</f>
        <v>209.64999999999998</v>
      </c>
    </row>
    <row r="23" spans="1:13" customFormat="1" ht="15" customHeight="1" thickTop="1">
      <c r="A23" s="298" t="s">
        <v>70</v>
      </c>
      <c r="B23" s="244" t="s">
        <v>8</v>
      </c>
      <c r="C23" s="234">
        <v>3.355</v>
      </c>
      <c r="D23" s="234">
        <v>1.97</v>
      </c>
      <c r="E23" s="234">
        <v>3.27</v>
      </c>
      <c r="F23" s="234"/>
      <c r="G23" s="234"/>
      <c r="H23" s="256"/>
      <c r="I23" s="194"/>
      <c r="J23" s="184"/>
      <c r="K23" s="15"/>
      <c r="L23" s="177"/>
      <c r="M23" s="221"/>
    </row>
    <row r="24" spans="1:13" customFormat="1" ht="15" customHeight="1">
      <c r="A24" s="301"/>
      <c r="B24" s="241" t="s">
        <v>4</v>
      </c>
      <c r="C24" s="204">
        <v>2.5</v>
      </c>
      <c r="D24" s="204">
        <v>2.5</v>
      </c>
      <c r="E24" s="204">
        <v>2.5</v>
      </c>
      <c r="F24" s="204"/>
      <c r="G24" s="204"/>
      <c r="H24" s="257"/>
      <c r="I24" s="189"/>
      <c r="J24" s="180"/>
      <c r="K24" s="17"/>
      <c r="L24" s="175"/>
      <c r="M24" s="218"/>
    </row>
    <row r="25" spans="1:13" customFormat="1" ht="15" customHeight="1">
      <c r="A25" s="301"/>
      <c r="B25" s="242" t="s">
        <v>23</v>
      </c>
      <c r="C25" s="235"/>
      <c r="D25" s="235">
        <f>1.2*0.7</f>
        <v>0.84</v>
      </c>
      <c r="E25" s="235">
        <f>(1*2.1)</f>
        <v>2.1</v>
      </c>
      <c r="F25" s="204"/>
      <c r="G25" s="204"/>
      <c r="H25" s="257"/>
      <c r="I25" s="190"/>
      <c r="J25" s="180"/>
      <c r="K25" s="17"/>
      <c r="L25" s="175"/>
      <c r="M25" s="218"/>
    </row>
    <row r="26" spans="1:13" customFormat="1" ht="15" customHeight="1" thickBot="1">
      <c r="A26" s="302"/>
      <c r="B26" s="243" t="s">
        <v>3</v>
      </c>
      <c r="C26" s="203">
        <f>C23*C24-C25</f>
        <v>8.3874999999999993</v>
      </c>
      <c r="D26" s="203">
        <f t="shared" ref="D26" si="6">D23*D24-D25</f>
        <v>4.085</v>
      </c>
      <c r="E26" s="203">
        <f t="shared" ref="E26" si="7">E23*E24-E25</f>
        <v>6.0750000000000011</v>
      </c>
      <c r="F26" s="203">
        <f t="shared" ref="F26" si="8">F23*F24-F25</f>
        <v>0</v>
      </c>
      <c r="G26" s="203">
        <f t="shared" ref="G26" si="9">G23*G24-G25</f>
        <v>0</v>
      </c>
      <c r="H26" s="255">
        <f t="shared" ref="H26" si="10">H23*H24-H25</f>
        <v>0</v>
      </c>
      <c r="I26" s="191"/>
      <c r="J26" s="185">
        <f>SUMIF(C26:H26,"&lt;5",C26:H26)</f>
        <v>4.085</v>
      </c>
      <c r="K26" s="185">
        <f>(SUM(C26:H26))-(L26+J26)</f>
        <v>14.462499999999999</v>
      </c>
      <c r="L26" s="143">
        <f>SUMIF(C26:H26,"&gt;10",C26:H26)</f>
        <v>0</v>
      </c>
      <c r="M26" s="222"/>
    </row>
    <row r="27" spans="1:13" customFormat="1" ht="15" customHeight="1" thickTop="1">
      <c r="A27" s="298" t="s">
        <v>80</v>
      </c>
      <c r="B27" s="244" t="s">
        <v>8</v>
      </c>
      <c r="C27" s="234">
        <v>3.355</v>
      </c>
      <c r="D27" s="234">
        <v>1.97</v>
      </c>
      <c r="E27" s="234">
        <v>3.27</v>
      </c>
      <c r="F27" s="234">
        <v>1.75</v>
      </c>
      <c r="G27" s="234"/>
      <c r="H27" s="256"/>
      <c r="I27" s="194"/>
      <c r="J27" s="184"/>
      <c r="K27" s="15"/>
      <c r="L27" s="177"/>
      <c r="M27" s="221"/>
    </row>
    <row r="28" spans="1:13" customFormat="1" ht="15" customHeight="1">
      <c r="A28" s="301"/>
      <c r="B28" s="241" t="s">
        <v>4</v>
      </c>
      <c r="C28" s="204">
        <v>0.55000000000000004</v>
      </c>
      <c r="D28" s="204">
        <v>0.5</v>
      </c>
      <c r="E28" s="204">
        <v>0.55000000000000004</v>
      </c>
      <c r="F28" s="204">
        <f>0.2+0.5</f>
        <v>0.7</v>
      </c>
      <c r="G28" s="204"/>
      <c r="H28" s="257"/>
      <c r="I28" s="189"/>
      <c r="J28" s="180"/>
      <c r="K28" s="17"/>
      <c r="L28" s="175"/>
      <c r="M28" s="218"/>
    </row>
    <row r="29" spans="1:13" customFormat="1" ht="15" customHeight="1">
      <c r="A29" s="301"/>
      <c r="B29" s="242" t="s">
        <v>23</v>
      </c>
      <c r="C29" s="204"/>
      <c r="D29" s="235"/>
      <c r="E29" s="235"/>
      <c r="F29" s="204"/>
      <c r="G29" s="204"/>
      <c r="H29" s="257"/>
      <c r="I29" s="190"/>
      <c r="J29" s="180"/>
      <c r="K29" s="17"/>
      <c r="L29" s="175"/>
      <c r="M29" s="218"/>
    </row>
    <row r="30" spans="1:13" customFormat="1" ht="15" customHeight="1" thickBot="1">
      <c r="A30" s="302"/>
      <c r="B30" s="243" t="s">
        <v>3</v>
      </c>
      <c r="C30" s="203">
        <f>C27*C28-C29</f>
        <v>1.8452500000000001</v>
      </c>
      <c r="D30" s="203">
        <f t="shared" ref="D30:H30" si="11">D27*D28-D29</f>
        <v>0.98499999999999999</v>
      </c>
      <c r="E30" s="203">
        <f t="shared" si="11"/>
        <v>1.7985000000000002</v>
      </c>
      <c r="F30" s="203">
        <f t="shared" si="11"/>
        <v>1.2249999999999999</v>
      </c>
      <c r="G30" s="203">
        <f t="shared" si="11"/>
        <v>0</v>
      </c>
      <c r="H30" s="255">
        <f t="shared" si="11"/>
        <v>0</v>
      </c>
      <c r="I30" s="198">
        <f>SUM(C30:H30)</f>
        <v>5.8537499999999998</v>
      </c>
      <c r="J30" s="181"/>
      <c r="K30" s="100"/>
      <c r="L30" s="149"/>
      <c r="M30" s="222"/>
    </row>
    <row r="31" spans="1:13" customFormat="1" ht="15" customHeight="1" thickTop="1">
      <c r="A31" s="298" t="s">
        <v>81</v>
      </c>
      <c r="B31" s="245" t="s">
        <v>8</v>
      </c>
      <c r="C31" s="246">
        <v>3.13</v>
      </c>
      <c r="D31" s="246">
        <v>2</v>
      </c>
      <c r="E31" s="246">
        <v>3</v>
      </c>
      <c r="F31" s="246">
        <v>1.97</v>
      </c>
      <c r="G31" s="246"/>
      <c r="H31" s="258"/>
      <c r="I31" s="192"/>
      <c r="J31" s="182"/>
      <c r="K31" s="16"/>
      <c r="L31" s="176"/>
      <c r="M31" s="220"/>
    </row>
    <row r="32" spans="1:13" customFormat="1" ht="15" customHeight="1">
      <c r="A32" s="301"/>
      <c r="B32" s="241" t="s">
        <v>4</v>
      </c>
      <c r="C32" s="204">
        <v>2.5</v>
      </c>
      <c r="D32" s="204">
        <v>2.5</v>
      </c>
      <c r="E32" s="204">
        <v>2.5</v>
      </c>
      <c r="F32" s="204">
        <v>2.5</v>
      </c>
      <c r="G32" s="204"/>
      <c r="H32" s="257"/>
      <c r="I32" s="189"/>
      <c r="J32" s="180"/>
      <c r="K32" s="17"/>
      <c r="L32" s="175"/>
      <c r="M32" s="218"/>
    </row>
    <row r="33" spans="1:13" customFormat="1" ht="15" customHeight="1">
      <c r="A33" s="301"/>
      <c r="B33" s="242" t="s">
        <v>23</v>
      </c>
      <c r="C33" s="235">
        <f>(0.8*2.1)</f>
        <v>1.6800000000000002</v>
      </c>
      <c r="D33" s="235"/>
      <c r="E33" s="235"/>
      <c r="F33" s="235">
        <f>1.2*0.7</f>
        <v>0.84</v>
      </c>
      <c r="G33" s="204"/>
      <c r="H33" s="257"/>
      <c r="I33" s="190"/>
      <c r="J33" s="180"/>
      <c r="K33" s="17"/>
      <c r="L33" s="175"/>
      <c r="M33" s="218"/>
    </row>
    <row r="34" spans="1:13" customFormat="1" ht="15" customHeight="1" thickBot="1">
      <c r="A34" s="302"/>
      <c r="B34" s="243" t="s">
        <v>3</v>
      </c>
      <c r="C34" s="203">
        <f>C31*C32-C33</f>
        <v>6.1449999999999996</v>
      </c>
      <c r="D34" s="203">
        <f t="shared" ref="D34" si="12">D31*D32-D33</f>
        <v>5</v>
      </c>
      <c r="E34" s="203">
        <f t="shared" ref="E34" si="13">E31*E32-E33</f>
        <v>7.5</v>
      </c>
      <c r="F34" s="203">
        <f t="shared" ref="F34" si="14">F31*F32-F33</f>
        <v>4.085</v>
      </c>
      <c r="G34" s="203">
        <f t="shared" ref="G34" si="15">G31*G32-G33</f>
        <v>0</v>
      </c>
      <c r="H34" s="255">
        <f t="shared" ref="H34" si="16">H31*H32-H33</f>
        <v>0</v>
      </c>
      <c r="I34" s="193"/>
      <c r="J34" s="185">
        <f>SUMIF(C34:H34,"&lt;5",C34:H34)</f>
        <v>4.085</v>
      </c>
      <c r="K34" s="185">
        <f>(SUM(C34:H34))-(L34+J34)</f>
        <v>18.645</v>
      </c>
      <c r="L34" s="143">
        <f>SUMIF(C34:H34,"&gt;10",C34:H34)</f>
        <v>0</v>
      </c>
      <c r="M34" s="223"/>
    </row>
    <row r="35" spans="1:13" customFormat="1" ht="15" customHeight="1" thickTop="1">
      <c r="A35" s="298" t="s">
        <v>99</v>
      </c>
      <c r="B35" s="244" t="s">
        <v>8</v>
      </c>
      <c r="C35" s="246">
        <v>3.13</v>
      </c>
      <c r="D35" s="246"/>
      <c r="E35" s="246">
        <v>3</v>
      </c>
      <c r="F35" s="246"/>
      <c r="G35" s="234"/>
      <c r="H35" s="256"/>
      <c r="I35" s="194"/>
      <c r="J35" s="184"/>
      <c r="K35" s="15"/>
      <c r="L35" s="177"/>
      <c r="M35" s="221"/>
    </row>
    <row r="36" spans="1:13" customFormat="1" ht="15" customHeight="1">
      <c r="A36" s="301"/>
      <c r="B36" s="241" t="s">
        <v>4</v>
      </c>
      <c r="C36" s="204">
        <v>0.05</v>
      </c>
      <c r="D36" s="204"/>
      <c r="E36" s="204">
        <v>0.05</v>
      </c>
      <c r="F36" s="204"/>
      <c r="G36" s="204"/>
      <c r="H36" s="257"/>
      <c r="I36" s="189"/>
      <c r="J36" s="180"/>
      <c r="K36" s="17"/>
      <c r="L36" s="175"/>
      <c r="M36" s="218"/>
    </row>
    <row r="37" spans="1:13" customFormat="1" ht="15" customHeight="1">
      <c r="A37" s="301"/>
      <c r="B37" s="242" t="s">
        <v>23</v>
      </c>
      <c r="C37" s="204"/>
      <c r="D37" s="235"/>
      <c r="E37" s="235"/>
      <c r="F37" s="204"/>
      <c r="G37" s="204"/>
      <c r="H37" s="257"/>
      <c r="I37" s="190"/>
      <c r="J37" s="180"/>
      <c r="K37" s="17"/>
      <c r="L37" s="175"/>
      <c r="M37" s="218"/>
    </row>
    <row r="38" spans="1:13" customFormat="1" ht="15" customHeight="1" thickBot="1">
      <c r="A38" s="302"/>
      <c r="B38" s="243" t="s">
        <v>3</v>
      </c>
      <c r="C38" s="203">
        <f>C35*C36-C37</f>
        <v>0.1565</v>
      </c>
      <c r="D38" s="203">
        <f t="shared" ref="D38:H38" si="17">D35*D36-D37</f>
        <v>0</v>
      </c>
      <c r="E38" s="203">
        <f t="shared" si="17"/>
        <v>0.15000000000000002</v>
      </c>
      <c r="F38" s="203">
        <f t="shared" si="17"/>
        <v>0</v>
      </c>
      <c r="G38" s="203">
        <f t="shared" si="17"/>
        <v>0</v>
      </c>
      <c r="H38" s="255">
        <f t="shared" si="17"/>
        <v>0</v>
      </c>
      <c r="I38" s="198">
        <f>SUM(C38:H38)</f>
        <v>0.30649999999999999</v>
      </c>
      <c r="J38" s="181"/>
      <c r="K38" s="100"/>
      <c r="L38" s="149"/>
      <c r="M38" s="222"/>
    </row>
    <row r="39" spans="1:13" customFormat="1" ht="15" customHeight="1" thickTop="1">
      <c r="A39" s="298" t="s">
        <v>82</v>
      </c>
      <c r="B39" s="245" t="s">
        <v>8</v>
      </c>
      <c r="C39" s="246">
        <v>1.8</v>
      </c>
      <c r="D39" s="247">
        <v>2</v>
      </c>
      <c r="E39" s="247">
        <v>1.85</v>
      </c>
      <c r="F39" s="247">
        <v>2</v>
      </c>
      <c r="G39" s="247"/>
      <c r="H39" s="258"/>
      <c r="I39" s="194"/>
      <c r="J39" s="184"/>
      <c r="K39" s="15"/>
      <c r="L39" s="177"/>
      <c r="M39" s="221"/>
    </row>
    <row r="40" spans="1:13" customFormat="1" ht="15" customHeight="1">
      <c r="A40" s="301"/>
      <c r="B40" s="241" t="s">
        <v>4</v>
      </c>
      <c r="C40" s="204">
        <v>2.5</v>
      </c>
      <c r="D40" s="248">
        <v>2.5</v>
      </c>
      <c r="E40" s="248">
        <v>2.5</v>
      </c>
      <c r="F40" s="248">
        <v>2.5</v>
      </c>
      <c r="G40" s="248"/>
      <c r="H40" s="257"/>
      <c r="I40" s="189"/>
      <c r="J40" s="186"/>
      <c r="K40" s="14"/>
      <c r="L40" s="178"/>
      <c r="M40" s="218"/>
    </row>
    <row r="41" spans="1:13" customFormat="1" ht="15" customHeight="1">
      <c r="A41" s="301"/>
      <c r="B41" s="242" t="s">
        <v>23</v>
      </c>
      <c r="C41" s="249"/>
      <c r="D41" s="249"/>
      <c r="E41" s="235"/>
      <c r="F41" s="235">
        <f>(0.8*2.1)+(1*2.1)</f>
        <v>3.7800000000000002</v>
      </c>
      <c r="G41" s="249"/>
      <c r="H41" s="257"/>
      <c r="I41" s="189"/>
      <c r="J41" s="186"/>
      <c r="K41" s="14"/>
      <c r="L41" s="178"/>
      <c r="M41" s="218"/>
    </row>
    <row r="42" spans="1:13" customFormat="1" ht="15" customHeight="1" thickBot="1">
      <c r="A42" s="302"/>
      <c r="B42" s="243" t="s">
        <v>3</v>
      </c>
      <c r="C42" s="203">
        <f>C39*C40-C41</f>
        <v>4.5</v>
      </c>
      <c r="D42" s="203">
        <f t="shared" ref="D42" si="18">D39*D40-D41</f>
        <v>5</v>
      </c>
      <c r="E42" s="203">
        <f t="shared" ref="E42" si="19">E39*E40-E41</f>
        <v>4.625</v>
      </c>
      <c r="F42" s="203">
        <f t="shared" ref="F42" si="20">F39*F40-F41</f>
        <v>1.2199999999999998</v>
      </c>
      <c r="G42" s="203">
        <f t="shared" ref="G42" si="21">G39*G40-G41</f>
        <v>0</v>
      </c>
      <c r="H42" s="255">
        <f t="shared" ref="H42" si="22">H39*H40-H41</f>
        <v>0</v>
      </c>
      <c r="I42" s="191"/>
      <c r="J42" s="185">
        <f>SUMIF(C42:H42,"&lt;5",C42:H42)</f>
        <v>10.344999999999999</v>
      </c>
      <c r="K42" s="185">
        <f>(SUM(C42:H42))-(L42+J42)</f>
        <v>5</v>
      </c>
      <c r="L42" s="143">
        <f>SUMIF(C42:H42,"&gt;10",C42:H42)</f>
        <v>0</v>
      </c>
      <c r="M42" s="222"/>
    </row>
    <row r="43" spans="1:13" customFormat="1" ht="15" customHeight="1" thickTop="1">
      <c r="A43" s="298" t="s">
        <v>98</v>
      </c>
      <c r="B43" s="244" t="s">
        <v>8</v>
      </c>
      <c r="C43" s="246">
        <v>1.8</v>
      </c>
      <c r="D43" s="247">
        <v>2</v>
      </c>
      <c r="E43" s="247">
        <v>1.85</v>
      </c>
      <c r="F43" s="247">
        <v>2</v>
      </c>
      <c r="G43" s="234"/>
      <c r="H43" s="256"/>
      <c r="I43" s="194"/>
      <c r="J43" s="184"/>
      <c r="K43" s="15"/>
      <c r="L43" s="177"/>
      <c r="M43" s="221"/>
    </row>
    <row r="44" spans="1:13" customFormat="1" ht="15" customHeight="1">
      <c r="A44" s="301"/>
      <c r="B44" s="241" t="s">
        <v>4</v>
      </c>
      <c r="C44" s="204">
        <v>0.5</v>
      </c>
      <c r="D44" s="248">
        <v>0.5</v>
      </c>
      <c r="E44" s="248">
        <v>0.6</v>
      </c>
      <c r="F44" s="248">
        <v>0.6</v>
      </c>
      <c r="G44" s="204"/>
      <c r="H44" s="257"/>
      <c r="I44" s="189"/>
      <c r="J44" s="180"/>
      <c r="K44" s="17"/>
      <c r="L44" s="175"/>
      <c r="M44" s="218"/>
    </row>
    <row r="45" spans="1:13" customFormat="1" ht="15" customHeight="1">
      <c r="A45" s="301"/>
      <c r="B45" s="242" t="s">
        <v>23</v>
      </c>
      <c r="C45" s="204"/>
      <c r="D45" s="235"/>
      <c r="E45" s="235"/>
      <c r="F45" s="204"/>
      <c r="G45" s="204"/>
      <c r="H45" s="257"/>
      <c r="I45" s="190"/>
      <c r="J45" s="180"/>
      <c r="K45" s="17"/>
      <c r="L45" s="175"/>
      <c r="M45" s="218"/>
    </row>
    <row r="46" spans="1:13" customFormat="1" ht="15" customHeight="1" thickBot="1">
      <c r="A46" s="302"/>
      <c r="B46" s="243" t="s">
        <v>3</v>
      </c>
      <c r="C46" s="203">
        <f>C43*C44-C45</f>
        <v>0.9</v>
      </c>
      <c r="D46" s="203">
        <f t="shared" ref="D46:H46" si="23">D43*D44-D45</f>
        <v>1</v>
      </c>
      <c r="E46" s="203">
        <f t="shared" si="23"/>
        <v>1.1100000000000001</v>
      </c>
      <c r="F46" s="203">
        <f t="shared" si="23"/>
        <v>1.2</v>
      </c>
      <c r="G46" s="203">
        <f t="shared" si="23"/>
        <v>0</v>
      </c>
      <c r="H46" s="255">
        <f t="shared" si="23"/>
        <v>0</v>
      </c>
      <c r="I46" s="198">
        <f>SUM(C46:H46)</f>
        <v>4.21</v>
      </c>
      <c r="J46" s="181"/>
      <c r="K46" s="100"/>
      <c r="L46" s="149"/>
      <c r="M46" s="222"/>
    </row>
    <row r="47" spans="1:13" customFormat="1" ht="15" customHeight="1" thickTop="1">
      <c r="A47" s="298" t="s">
        <v>97</v>
      </c>
      <c r="B47" s="244" t="s">
        <v>8</v>
      </c>
      <c r="C47" s="247">
        <v>3</v>
      </c>
      <c r="D47" s="247">
        <v>2</v>
      </c>
      <c r="E47" s="247">
        <v>3.2</v>
      </c>
      <c r="F47" s="247">
        <v>2</v>
      </c>
      <c r="G47" s="234"/>
      <c r="H47" s="256"/>
      <c r="I47" s="194"/>
      <c r="J47" s="184"/>
      <c r="K47" s="15"/>
      <c r="L47" s="177"/>
      <c r="M47" s="221"/>
    </row>
    <row r="48" spans="1:13" customFormat="1" ht="15" customHeight="1">
      <c r="A48" s="301"/>
      <c r="B48" s="241" t="s">
        <v>4</v>
      </c>
      <c r="C48" s="248">
        <v>3</v>
      </c>
      <c r="D48" s="248">
        <v>3</v>
      </c>
      <c r="E48" s="248">
        <v>3.1</v>
      </c>
      <c r="F48" s="248">
        <v>3</v>
      </c>
      <c r="G48" s="204"/>
      <c r="H48" s="257"/>
      <c r="I48" s="189"/>
      <c r="J48" s="180"/>
      <c r="K48" s="17"/>
      <c r="L48" s="175"/>
      <c r="M48" s="218"/>
    </row>
    <row r="49" spans="1:13" customFormat="1" ht="15" customHeight="1">
      <c r="A49" s="301"/>
      <c r="B49" s="242" t="s">
        <v>23</v>
      </c>
      <c r="C49" s="249"/>
      <c r="D49" s="249"/>
      <c r="E49" s="235">
        <f>(2*0.7)</f>
        <v>1.4</v>
      </c>
      <c r="F49" s="235">
        <f>(0.8*2.1)</f>
        <v>1.6800000000000002</v>
      </c>
      <c r="G49" s="204"/>
      <c r="H49" s="257"/>
      <c r="I49" s="190"/>
      <c r="J49" s="180"/>
      <c r="K49" s="17"/>
      <c r="L49" s="175"/>
      <c r="M49" s="218"/>
    </row>
    <row r="50" spans="1:13" customFormat="1" ht="15" customHeight="1" thickBot="1">
      <c r="A50" s="302"/>
      <c r="B50" s="243" t="s">
        <v>3</v>
      </c>
      <c r="C50" s="203">
        <f>C47*C48-C49</f>
        <v>9</v>
      </c>
      <c r="D50" s="203">
        <f t="shared" ref="D50:H50" si="24">D47*D48-D49</f>
        <v>6</v>
      </c>
      <c r="E50" s="203">
        <f t="shared" si="24"/>
        <v>8.5200000000000014</v>
      </c>
      <c r="F50" s="203">
        <f t="shared" si="24"/>
        <v>4.32</v>
      </c>
      <c r="G50" s="203">
        <f t="shared" si="24"/>
        <v>0</v>
      </c>
      <c r="H50" s="255">
        <f t="shared" si="24"/>
        <v>0</v>
      </c>
      <c r="I50" s="198">
        <f>SUM(C50:H50)</f>
        <v>27.840000000000003</v>
      </c>
      <c r="J50" s="181"/>
      <c r="K50" s="100"/>
      <c r="L50" s="149"/>
      <c r="M50" s="222"/>
    </row>
    <row r="51" spans="1:13" customFormat="1" ht="15" customHeight="1" thickTop="1">
      <c r="A51" s="298" t="s">
        <v>83</v>
      </c>
      <c r="B51" s="245" t="s">
        <v>8</v>
      </c>
      <c r="C51" s="247">
        <v>1.175</v>
      </c>
      <c r="D51" s="247">
        <v>2.15</v>
      </c>
      <c r="E51" s="247"/>
      <c r="F51" s="247">
        <v>2.15</v>
      </c>
      <c r="G51" s="247"/>
      <c r="H51" s="258"/>
      <c r="I51" s="194"/>
      <c r="J51" s="184"/>
      <c r="K51" s="15"/>
      <c r="L51" s="177"/>
      <c r="M51" s="221"/>
    </row>
    <row r="52" spans="1:13" customFormat="1" ht="15" customHeight="1">
      <c r="A52" s="301"/>
      <c r="B52" s="241" t="s">
        <v>4</v>
      </c>
      <c r="C52" s="248">
        <v>2.5</v>
      </c>
      <c r="D52" s="248">
        <v>2.5</v>
      </c>
      <c r="E52" s="248"/>
      <c r="F52" s="248">
        <v>2.5</v>
      </c>
      <c r="G52" s="248"/>
      <c r="H52" s="257"/>
      <c r="I52" s="189"/>
      <c r="J52" s="186"/>
      <c r="K52" s="14"/>
      <c r="L52" s="178"/>
      <c r="M52" s="218"/>
    </row>
    <row r="53" spans="1:13" customFormat="1" ht="15" customHeight="1">
      <c r="A53" s="301"/>
      <c r="B53" s="242" t="s">
        <v>23</v>
      </c>
      <c r="C53" s="204">
        <f>(1*2.1)</f>
        <v>2.1</v>
      </c>
      <c r="D53" s="235">
        <f>(0.8*2.1)</f>
        <v>1.6800000000000002</v>
      </c>
      <c r="E53" s="204"/>
      <c r="F53" s="248"/>
      <c r="G53" s="248"/>
      <c r="H53" s="257"/>
      <c r="I53" s="189"/>
      <c r="J53" s="186"/>
      <c r="K53" s="14"/>
      <c r="L53" s="178"/>
      <c r="M53" s="218"/>
    </row>
    <row r="54" spans="1:13" customFormat="1" ht="15" customHeight="1" thickBot="1">
      <c r="A54" s="302"/>
      <c r="B54" s="243" t="s">
        <v>3</v>
      </c>
      <c r="C54" s="203">
        <f>C51*C52-C53</f>
        <v>0.83749999999999991</v>
      </c>
      <c r="D54" s="203">
        <f>D51*D52-D53</f>
        <v>3.6949999999999998</v>
      </c>
      <c r="E54" s="203">
        <f t="shared" ref="E54" si="25">E51*E52-E53</f>
        <v>0</v>
      </c>
      <c r="F54" s="203">
        <f t="shared" ref="F54" si="26">F51*F52-F53</f>
        <v>5.375</v>
      </c>
      <c r="G54" s="203">
        <f t="shared" ref="G54" si="27">G51*G52-G53</f>
        <v>0</v>
      </c>
      <c r="H54" s="255">
        <f t="shared" ref="H54" si="28">H51*H52-H53</f>
        <v>0</v>
      </c>
      <c r="I54" s="191"/>
      <c r="J54" s="185">
        <f>SUMIF(C54:H54,"&lt;5",C54:H54)</f>
        <v>4.5324999999999998</v>
      </c>
      <c r="K54" s="185">
        <f>(SUM(C54:H54))-(L54+J54)</f>
        <v>5.3749999999999991</v>
      </c>
      <c r="L54" s="143">
        <f>SUMIF(C54:H54,"&gt;10",C54:H54)</f>
        <v>0</v>
      </c>
      <c r="M54" s="222"/>
    </row>
    <row r="55" spans="1:13" customFormat="1" ht="15" customHeight="1" thickTop="1">
      <c r="A55" s="298" t="s">
        <v>96</v>
      </c>
      <c r="B55" s="244" t="s">
        <v>8</v>
      </c>
      <c r="C55" s="247">
        <v>1.175</v>
      </c>
      <c r="D55" s="247">
        <v>2.15</v>
      </c>
      <c r="E55" s="247">
        <v>1.175</v>
      </c>
      <c r="F55" s="247">
        <v>2.15</v>
      </c>
      <c r="G55" s="234"/>
      <c r="H55" s="256"/>
      <c r="I55" s="194"/>
      <c r="J55" s="184"/>
      <c r="K55" s="15"/>
      <c r="L55" s="177"/>
      <c r="M55" s="221"/>
    </row>
    <row r="56" spans="1:13" customFormat="1" ht="15" customHeight="1">
      <c r="A56" s="301"/>
      <c r="B56" s="241" t="s">
        <v>4</v>
      </c>
      <c r="C56" s="248">
        <v>0.5</v>
      </c>
      <c r="D56" s="248">
        <v>0.5</v>
      </c>
      <c r="E56" s="248">
        <v>1.2</v>
      </c>
      <c r="F56" s="248">
        <v>0.5</v>
      </c>
      <c r="G56" s="204"/>
      <c r="H56" s="257"/>
      <c r="I56" s="189"/>
      <c r="J56" s="180"/>
      <c r="K56" s="17"/>
      <c r="L56" s="175"/>
      <c r="M56" s="218"/>
    </row>
    <row r="57" spans="1:13" customFormat="1" ht="15" customHeight="1">
      <c r="A57" s="301"/>
      <c r="B57" s="242" t="s">
        <v>23</v>
      </c>
      <c r="C57" s="204"/>
      <c r="D57" s="235"/>
      <c r="E57" s="235"/>
      <c r="F57" s="204"/>
      <c r="G57" s="204"/>
      <c r="H57" s="257"/>
      <c r="I57" s="190"/>
      <c r="J57" s="180"/>
      <c r="K57" s="17"/>
      <c r="L57" s="175"/>
      <c r="M57" s="218"/>
    </row>
    <row r="58" spans="1:13" customFormat="1" ht="15" customHeight="1" thickBot="1">
      <c r="A58" s="302"/>
      <c r="B58" s="243" t="s">
        <v>3</v>
      </c>
      <c r="C58" s="203">
        <f>C55*C56-C57</f>
        <v>0.58750000000000002</v>
      </c>
      <c r="D58" s="203">
        <f t="shared" ref="D58:H58" si="29">D55*D56-D57</f>
        <v>1.075</v>
      </c>
      <c r="E58" s="203">
        <f t="shared" si="29"/>
        <v>1.41</v>
      </c>
      <c r="F58" s="203">
        <f t="shared" si="29"/>
        <v>1.075</v>
      </c>
      <c r="G58" s="203">
        <f t="shared" si="29"/>
        <v>0</v>
      </c>
      <c r="H58" s="255">
        <f t="shared" si="29"/>
        <v>0</v>
      </c>
      <c r="I58" s="198">
        <f>SUM(C58:H58)</f>
        <v>4.1475</v>
      </c>
      <c r="J58" s="181"/>
      <c r="K58" s="100"/>
      <c r="L58" s="149"/>
      <c r="M58" s="222"/>
    </row>
    <row r="59" spans="1:13" customFormat="1" ht="15" customHeight="1" thickTop="1">
      <c r="A59" s="298" t="s">
        <v>84</v>
      </c>
      <c r="B59" s="245" t="s">
        <v>8</v>
      </c>
      <c r="C59" s="247">
        <v>5.0999999999999996</v>
      </c>
      <c r="D59" s="247">
        <v>5.9</v>
      </c>
      <c r="E59" s="247">
        <v>2.86</v>
      </c>
      <c r="F59" s="247">
        <v>2.1749999999999998</v>
      </c>
      <c r="G59" s="247">
        <v>5.85</v>
      </c>
      <c r="H59" s="258"/>
      <c r="I59" s="192"/>
      <c r="J59" s="182"/>
      <c r="K59" s="16"/>
      <c r="L59" s="176"/>
      <c r="M59" s="220"/>
    </row>
    <row r="60" spans="1:13" customFormat="1" ht="15" customHeight="1">
      <c r="A60" s="301"/>
      <c r="B60" s="241" t="s">
        <v>4</v>
      </c>
      <c r="C60" s="248">
        <v>2.5</v>
      </c>
      <c r="D60" s="248">
        <v>2.5</v>
      </c>
      <c r="E60" s="248">
        <v>2.5</v>
      </c>
      <c r="F60" s="248">
        <v>2.5</v>
      </c>
      <c r="G60" s="248">
        <v>2.5</v>
      </c>
      <c r="H60" s="257"/>
      <c r="I60" s="189"/>
      <c r="J60" s="186"/>
      <c r="K60" s="14"/>
      <c r="L60" s="178"/>
      <c r="M60" s="218"/>
    </row>
    <row r="61" spans="1:13" customFormat="1" ht="15" customHeight="1">
      <c r="A61" s="301"/>
      <c r="B61" s="242" t="s">
        <v>23</v>
      </c>
      <c r="C61" s="235">
        <f>(1.2*0.7)</f>
        <v>0.84</v>
      </c>
      <c r="D61" s="235">
        <f>(1*2.1)+(1.2*0.7)+(2.8*0.7)</f>
        <v>4.8999999999999995</v>
      </c>
      <c r="E61" s="235"/>
      <c r="F61" s="249"/>
      <c r="G61" s="235">
        <f>(3*0.7)+(1.2*0.7)</f>
        <v>2.9399999999999995</v>
      </c>
      <c r="H61" s="257"/>
      <c r="I61" s="189"/>
      <c r="J61" s="186"/>
      <c r="K61" s="14"/>
      <c r="L61" s="178"/>
      <c r="M61" s="218"/>
    </row>
    <row r="62" spans="1:13" customFormat="1" ht="15" customHeight="1" thickBot="1">
      <c r="A62" s="302"/>
      <c r="B62" s="243" t="s">
        <v>3</v>
      </c>
      <c r="C62" s="203">
        <f>C59*C60-C61</f>
        <v>11.91</v>
      </c>
      <c r="D62" s="203">
        <f t="shared" ref="D62" si="30">D59*D60-D61</f>
        <v>9.8500000000000014</v>
      </c>
      <c r="E62" s="203">
        <f t="shared" ref="E62" si="31">E59*E60-E61</f>
        <v>7.1499999999999995</v>
      </c>
      <c r="F62" s="203">
        <f t="shared" ref="F62" si="32">F59*F60-F61</f>
        <v>5.4375</v>
      </c>
      <c r="G62" s="203">
        <f t="shared" ref="G62" si="33">G59*G60-G61</f>
        <v>11.685</v>
      </c>
      <c r="H62" s="255">
        <f t="shared" ref="H62" si="34">H59*H60-H61</f>
        <v>0</v>
      </c>
      <c r="I62" s="193"/>
      <c r="J62" s="185">
        <f>SUMIF(C62:H62,"&lt;5",C62:H62)</f>
        <v>0</v>
      </c>
      <c r="K62" s="185">
        <f>(SUM(C62:H62))-(L62+J62)</f>
        <v>22.4375</v>
      </c>
      <c r="L62" s="143">
        <f>SUMIF(C62:H62,"&gt;10",C62:H62)</f>
        <v>23.594999999999999</v>
      </c>
      <c r="M62" s="223"/>
    </row>
    <row r="63" spans="1:13" customFormat="1" ht="15" customHeight="1" thickTop="1">
      <c r="A63" s="298" t="s">
        <v>95</v>
      </c>
      <c r="B63" s="244" t="s">
        <v>8</v>
      </c>
      <c r="C63" s="247">
        <f>6.27-1.175</f>
        <v>5.0949999999999998</v>
      </c>
      <c r="D63" s="247">
        <v>5.9</v>
      </c>
      <c r="E63" s="247">
        <v>2.86</v>
      </c>
      <c r="F63" s="247">
        <v>2.1749999999999998</v>
      </c>
      <c r="G63" s="247">
        <v>5.85</v>
      </c>
      <c r="H63" s="256"/>
      <c r="I63" s="194"/>
      <c r="J63" s="184"/>
      <c r="K63" s="15"/>
      <c r="L63" s="177"/>
      <c r="M63" s="221"/>
    </row>
    <row r="64" spans="1:13" customFormat="1" ht="15" customHeight="1">
      <c r="A64" s="301"/>
      <c r="B64" s="241" t="s">
        <v>4</v>
      </c>
      <c r="C64" s="248">
        <v>0.5</v>
      </c>
      <c r="D64" s="248">
        <v>0.5</v>
      </c>
      <c r="E64" s="248">
        <v>0.6</v>
      </c>
      <c r="F64" s="248">
        <v>0.6</v>
      </c>
      <c r="G64" s="248">
        <v>0.6</v>
      </c>
      <c r="H64" s="257"/>
      <c r="I64" s="189"/>
      <c r="J64" s="180"/>
      <c r="K64" s="17"/>
      <c r="L64" s="175"/>
      <c r="M64" s="218"/>
    </row>
    <row r="65" spans="1:13" customFormat="1" ht="15" customHeight="1">
      <c r="A65" s="301"/>
      <c r="B65" s="242" t="s">
        <v>23</v>
      </c>
      <c r="C65" s="235"/>
      <c r="D65" s="235"/>
      <c r="E65" s="235"/>
      <c r="F65" s="249"/>
      <c r="G65" s="235"/>
      <c r="H65" s="257"/>
      <c r="I65" s="190"/>
      <c r="J65" s="180"/>
      <c r="K65" s="17"/>
      <c r="L65" s="175"/>
      <c r="M65" s="218"/>
    </row>
    <row r="66" spans="1:13" customFormat="1" ht="15" customHeight="1" thickBot="1">
      <c r="A66" s="302"/>
      <c r="B66" s="243" t="s">
        <v>3</v>
      </c>
      <c r="C66" s="203">
        <f>C63*C64-C65</f>
        <v>2.5474999999999999</v>
      </c>
      <c r="D66" s="203">
        <f t="shared" ref="D66:H66" si="35">D63*D64-D65</f>
        <v>2.95</v>
      </c>
      <c r="E66" s="203">
        <f t="shared" si="35"/>
        <v>1.716</v>
      </c>
      <c r="F66" s="203">
        <f t="shared" si="35"/>
        <v>1.3049999999999999</v>
      </c>
      <c r="G66" s="203">
        <f t="shared" si="35"/>
        <v>3.51</v>
      </c>
      <c r="H66" s="255">
        <f t="shared" si="35"/>
        <v>0</v>
      </c>
      <c r="I66" s="198">
        <f>SUM(C66:H66)</f>
        <v>12.028500000000001</v>
      </c>
      <c r="J66" s="181"/>
      <c r="K66" s="100"/>
      <c r="L66" s="149"/>
      <c r="M66" s="222"/>
    </row>
    <row r="67" spans="1:13" customFormat="1" ht="15" customHeight="1" thickTop="1">
      <c r="A67" s="298" t="s">
        <v>85</v>
      </c>
      <c r="B67" s="245" t="s">
        <v>8</v>
      </c>
      <c r="C67" s="247">
        <v>1.9750000000000001</v>
      </c>
      <c r="D67" s="247">
        <v>3</v>
      </c>
      <c r="E67" s="247">
        <v>2.0249999999999999</v>
      </c>
      <c r="F67" s="247">
        <v>2.9502000000000002</v>
      </c>
      <c r="G67" s="247"/>
      <c r="H67" s="258"/>
      <c r="I67" s="194"/>
      <c r="J67" s="184"/>
      <c r="K67" s="15"/>
      <c r="L67" s="177"/>
      <c r="M67" s="221"/>
    </row>
    <row r="68" spans="1:13" customFormat="1" ht="15" customHeight="1">
      <c r="A68" s="301"/>
      <c r="B68" s="241" t="s">
        <v>4</v>
      </c>
      <c r="C68" s="248">
        <v>2.5</v>
      </c>
      <c r="D68" s="248">
        <v>2.5</v>
      </c>
      <c r="E68" s="248">
        <v>2.5</v>
      </c>
      <c r="F68" s="248">
        <v>2.5</v>
      </c>
      <c r="G68" s="248"/>
      <c r="H68" s="257"/>
      <c r="I68" s="189"/>
      <c r="J68" s="186"/>
      <c r="K68" s="14"/>
      <c r="L68" s="178"/>
      <c r="M68" s="218"/>
    </row>
    <row r="69" spans="1:13" customFormat="1" ht="15" customHeight="1">
      <c r="A69" s="301"/>
      <c r="B69" s="242" t="s">
        <v>23</v>
      </c>
      <c r="C69" s="249"/>
      <c r="D69" s="235">
        <f>(0.8*2.1)</f>
        <v>1.6800000000000002</v>
      </c>
      <c r="E69" s="249"/>
      <c r="F69" s="235">
        <f>(0.8*2.1)+(1*2.1)</f>
        <v>3.7800000000000002</v>
      </c>
      <c r="G69" s="248"/>
      <c r="H69" s="257"/>
      <c r="I69" s="189"/>
      <c r="J69" s="186"/>
      <c r="K69" s="14"/>
      <c r="L69" s="178"/>
      <c r="M69" s="218"/>
    </row>
    <row r="70" spans="1:13" customFormat="1" ht="15" customHeight="1" thickBot="1">
      <c r="A70" s="302"/>
      <c r="B70" s="243" t="s">
        <v>3</v>
      </c>
      <c r="C70" s="203">
        <f>C67*C68-C69</f>
        <v>4.9375</v>
      </c>
      <c r="D70" s="203">
        <f t="shared" ref="D70" si="36">D67*D68-D69</f>
        <v>5.82</v>
      </c>
      <c r="E70" s="203">
        <f t="shared" ref="E70" si="37">E67*E68-E69</f>
        <v>5.0625</v>
      </c>
      <c r="F70" s="203">
        <f t="shared" ref="F70" si="38">F67*F68-F69</f>
        <v>3.5955000000000004</v>
      </c>
      <c r="G70" s="203">
        <f t="shared" ref="G70" si="39">G67*G68-G69</f>
        <v>0</v>
      </c>
      <c r="H70" s="255">
        <f t="shared" ref="H70" si="40">H67*H68-H69</f>
        <v>0</v>
      </c>
      <c r="I70" s="191"/>
      <c r="J70" s="185">
        <f>SUMIF(C70:H70,"&lt;5",C70:H70)</f>
        <v>8.5330000000000013</v>
      </c>
      <c r="K70" s="185">
        <f>(SUM(C70:H70))-(L70+J70)</f>
        <v>10.8825</v>
      </c>
      <c r="L70" s="143">
        <f>SUMIF(C70:H70,"&gt;10",C70:H70)</f>
        <v>0</v>
      </c>
      <c r="M70" s="222"/>
    </row>
    <row r="71" spans="1:13" customFormat="1" ht="15" customHeight="1" thickTop="1">
      <c r="A71" s="298" t="s">
        <v>94</v>
      </c>
      <c r="B71" s="244" t="s">
        <v>8</v>
      </c>
      <c r="C71" s="247">
        <v>1.9750000000000001</v>
      </c>
      <c r="D71" s="247">
        <v>3</v>
      </c>
      <c r="E71" s="247">
        <v>2.0249999999999999</v>
      </c>
      <c r="F71" s="247">
        <v>2.9502000000000002</v>
      </c>
      <c r="G71" s="234"/>
      <c r="H71" s="256"/>
      <c r="I71" s="194"/>
      <c r="J71" s="184"/>
      <c r="K71" s="15"/>
      <c r="L71" s="177"/>
      <c r="M71" s="221"/>
    </row>
    <row r="72" spans="1:13" customFormat="1" ht="15" customHeight="1">
      <c r="A72" s="301"/>
      <c r="B72" s="241" t="s">
        <v>4</v>
      </c>
      <c r="C72" s="248">
        <v>0.5</v>
      </c>
      <c r="D72" s="248">
        <v>0.5</v>
      </c>
      <c r="E72" s="248">
        <v>0.55000000000000004</v>
      </c>
      <c r="F72" s="248">
        <v>0.6</v>
      </c>
      <c r="G72" s="204"/>
      <c r="H72" s="257"/>
      <c r="I72" s="189"/>
      <c r="J72" s="180"/>
      <c r="K72" s="17"/>
      <c r="L72" s="175"/>
      <c r="M72" s="218"/>
    </row>
    <row r="73" spans="1:13" customFormat="1" ht="15" customHeight="1">
      <c r="A73" s="301"/>
      <c r="B73" s="242" t="s">
        <v>23</v>
      </c>
      <c r="C73" s="204"/>
      <c r="D73" s="235"/>
      <c r="E73" s="235"/>
      <c r="F73" s="204"/>
      <c r="G73" s="204"/>
      <c r="H73" s="257"/>
      <c r="I73" s="190"/>
      <c r="J73" s="180"/>
      <c r="K73" s="17"/>
      <c r="L73" s="175"/>
      <c r="M73" s="218"/>
    </row>
    <row r="74" spans="1:13" customFormat="1" ht="15" customHeight="1" thickBot="1">
      <c r="A74" s="302"/>
      <c r="B74" s="243" t="s">
        <v>3</v>
      </c>
      <c r="C74" s="203">
        <f>C71*C72-C73</f>
        <v>0.98750000000000004</v>
      </c>
      <c r="D74" s="203">
        <f t="shared" ref="D74:H74" si="41">D71*D72-D73</f>
        <v>1.5</v>
      </c>
      <c r="E74" s="203">
        <f t="shared" si="41"/>
        <v>1.11375</v>
      </c>
      <c r="F74" s="203">
        <f t="shared" si="41"/>
        <v>1.7701200000000001</v>
      </c>
      <c r="G74" s="203">
        <f t="shared" si="41"/>
        <v>0</v>
      </c>
      <c r="H74" s="255">
        <f t="shared" si="41"/>
        <v>0</v>
      </c>
      <c r="I74" s="198">
        <f>SUM(C74:H74)</f>
        <v>5.3713699999999998</v>
      </c>
      <c r="J74" s="181"/>
      <c r="K74" s="100"/>
      <c r="L74" s="149"/>
      <c r="M74" s="222"/>
    </row>
    <row r="75" spans="1:13" customFormat="1" ht="15" customHeight="1" thickTop="1">
      <c r="A75" s="298" t="s">
        <v>86</v>
      </c>
      <c r="B75" s="245" t="s">
        <v>8</v>
      </c>
      <c r="C75" s="247">
        <v>2.91</v>
      </c>
      <c r="D75" s="247">
        <v>3</v>
      </c>
      <c r="E75" s="247">
        <v>4.25</v>
      </c>
      <c r="F75" s="247">
        <v>3.15</v>
      </c>
      <c r="G75" s="247"/>
      <c r="H75" s="258"/>
      <c r="I75" s="194"/>
      <c r="J75" s="184"/>
      <c r="K75" s="15"/>
      <c r="L75" s="177"/>
      <c r="M75" s="221"/>
    </row>
    <row r="76" spans="1:13" customFormat="1" ht="15" customHeight="1">
      <c r="A76" s="299"/>
      <c r="B76" s="241" t="s">
        <v>4</v>
      </c>
      <c r="C76" s="248">
        <v>2.5</v>
      </c>
      <c r="D76" s="248">
        <v>2.5</v>
      </c>
      <c r="E76" s="248">
        <v>2.5</v>
      </c>
      <c r="F76" s="248">
        <v>2.5</v>
      </c>
      <c r="G76" s="248"/>
      <c r="H76" s="257"/>
      <c r="I76" s="189"/>
      <c r="J76" s="186"/>
      <c r="K76" s="14"/>
      <c r="L76" s="178"/>
      <c r="M76" s="218"/>
    </row>
    <row r="77" spans="1:13" customFormat="1" ht="15" customHeight="1">
      <c r="A77" s="301"/>
      <c r="B77" s="242" t="s">
        <v>23</v>
      </c>
      <c r="C77" s="249"/>
      <c r="D77" s="235">
        <f>(1*1*1)+(0.8*2.1)</f>
        <v>2.68</v>
      </c>
      <c r="E77" s="249"/>
      <c r="F77" s="235">
        <f>(0.8*2.1)</f>
        <v>1.6800000000000002</v>
      </c>
      <c r="G77" s="248"/>
      <c r="H77" s="257"/>
      <c r="I77" s="189"/>
      <c r="J77" s="186"/>
      <c r="K77" s="14"/>
      <c r="L77" s="178"/>
      <c r="M77" s="218"/>
    </row>
    <row r="78" spans="1:13" customFormat="1" ht="15" customHeight="1" thickBot="1">
      <c r="A78" s="302"/>
      <c r="B78" s="243" t="s">
        <v>3</v>
      </c>
      <c r="C78" s="203">
        <f>C75*C76-C77</f>
        <v>7.2750000000000004</v>
      </c>
      <c r="D78" s="203">
        <f t="shared" ref="D78" si="42">D75*D76-D77</f>
        <v>4.82</v>
      </c>
      <c r="E78" s="203">
        <f t="shared" ref="E78" si="43">E75*E76-E77</f>
        <v>10.625</v>
      </c>
      <c r="F78" s="203">
        <f t="shared" ref="F78" si="44">F75*F76-F77</f>
        <v>6.1950000000000003</v>
      </c>
      <c r="G78" s="203">
        <f t="shared" ref="G78" si="45">G75*G76-G77</f>
        <v>0</v>
      </c>
      <c r="H78" s="255">
        <f t="shared" ref="H78" si="46">H75*H76-H77</f>
        <v>0</v>
      </c>
      <c r="I78" s="191"/>
      <c r="J78" s="185">
        <f>SUMIF(C78:H78,"&lt;5",C78:H78)</f>
        <v>4.82</v>
      </c>
      <c r="K78" s="185">
        <f>(SUM(C78:H78))-(L78+J78)</f>
        <v>13.469999999999999</v>
      </c>
      <c r="L78" s="143">
        <f>SUMIF(C78:H78,"&gt;10",C78:H78)</f>
        <v>10.625</v>
      </c>
      <c r="M78" s="222"/>
    </row>
    <row r="79" spans="1:13" customFormat="1" ht="15" customHeight="1" thickTop="1">
      <c r="A79" s="299" t="s">
        <v>93</v>
      </c>
      <c r="B79" s="244" t="s">
        <v>8</v>
      </c>
      <c r="C79" s="252">
        <v>2.91</v>
      </c>
      <c r="D79" s="252">
        <v>3</v>
      </c>
      <c r="E79" s="252">
        <v>4.25</v>
      </c>
      <c r="F79" s="252">
        <v>3.15</v>
      </c>
      <c r="G79" s="252">
        <v>1.44</v>
      </c>
      <c r="H79" s="256"/>
      <c r="I79" s="192"/>
      <c r="J79" s="182"/>
      <c r="K79" s="16"/>
      <c r="L79" s="176"/>
      <c r="M79" s="220"/>
    </row>
    <row r="80" spans="1:13" customFormat="1" ht="15" customHeight="1">
      <c r="A80" s="299"/>
      <c r="B80" s="241" t="s">
        <v>4</v>
      </c>
      <c r="C80" s="248">
        <v>0.5</v>
      </c>
      <c r="D80" s="248">
        <v>0.5</v>
      </c>
      <c r="E80" s="248">
        <v>0.55000000000000004</v>
      </c>
      <c r="F80" s="248">
        <v>0.5</v>
      </c>
      <c r="G80" s="248">
        <v>1.2</v>
      </c>
      <c r="H80" s="257"/>
      <c r="I80" s="189"/>
      <c r="J80" s="180"/>
      <c r="K80" s="17"/>
      <c r="L80" s="175"/>
      <c r="M80" s="218"/>
    </row>
    <row r="81" spans="1:13" customFormat="1" ht="15" customHeight="1">
      <c r="A81" s="301"/>
      <c r="B81" s="242" t="s">
        <v>23</v>
      </c>
      <c r="C81" s="249"/>
      <c r="D81" s="235"/>
      <c r="E81" s="249"/>
      <c r="F81" s="235"/>
      <c r="G81" s="204"/>
      <c r="H81" s="257"/>
      <c r="I81" s="190"/>
      <c r="J81" s="180"/>
      <c r="K81" s="17"/>
      <c r="L81" s="175"/>
      <c r="M81" s="218"/>
    </row>
    <row r="82" spans="1:13" customFormat="1" ht="15" customHeight="1" thickBot="1">
      <c r="A82" s="302"/>
      <c r="B82" s="243" t="s">
        <v>3</v>
      </c>
      <c r="C82" s="203">
        <f>C79*C80-C81</f>
        <v>1.4550000000000001</v>
      </c>
      <c r="D82" s="203">
        <f t="shared" ref="D82:H82" si="47">D79*D80-D81</f>
        <v>1.5</v>
      </c>
      <c r="E82" s="203">
        <f t="shared" si="47"/>
        <v>2.3375000000000004</v>
      </c>
      <c r="F82" s="203">
        <f t="shared" si="47"/>
        <v>1.575</v>
      </c>
      <c r="G82" s="203">
        <f t="shared" si="47"/>
        <v>1.728</v>
      </c>
      <c r="H82" s="255">
        <f t="shared" si="47"/>
        <v>0</v>
      </c>
      <c r="I82" s="198">
        <f>SUM(C82:H82)</f>
        <v>8.5955000000000013</v>
      </c>
      <c r="J82" s="181"/>
      <c r="K82" s="100"/>
      <c r="L82" s="149"/>
      <c r="M82" s="222"/>
    </row>
    <row r="83" spans="1:13" customFormat="1" ht="15" customHeight="1" thickTop="1">
      <c r="A83" s="298" t="s">
        <v>109</v>
      </c>
      <c r="B83" s="245" t="s">
        <v>8</v>
      </c>
      <c r="C83" s="247">
        <v>2.8875000000000002</v>
      </c>
      <c r="D83" s="247">
        <v>3</v>
      </c>
      <c r="E83" s="247">
        <v>2.9375</v>
      </c>
      <c r="F83" s="247">
        <v>2.9498000000000002</v>
      </c>
      <c r="G83" s="247"/>
      <c r="H83" s="258"/>
      <c r="I83" s="194"/>
      <c r="J83" s="184"/>
      <c r="K83" s="15"/>
      <c r="L83" s="177"/>
      <c r="M83" s="221"/>
    </row>
    <row r="84" spans="1:13" customFormat="1" ht="15" customHeight="1">
      <c r="A84" s="301"/>
      <c r="B84" s="241" t="s">
        <v>4</v>
      </c>
      <c r="C84" s="248">
        <v>2.5</v>
      </c>
      <c r="D84" s="248">
        <v>2.5</v>
      </c>
      <c r="E84" s="248">
        <v>2.5</v>
      </c>
      <c r="F84" s="248">
        <v>2.5</v>
      </c>
      <c r="G84" s="248"/>
      <c r="H84" s="257"/>
      <c r="I84" s="189"/>
      <c r="J84" s="186"/>
      <c r="K84" s="14"/>
      <c r="L84" s="178"/>
      <c r="M84" s="218"/>
    </row>
    <row r="85" spans="1:13" customFormat="1" ht="15" customHeight="1">
      <c r="A85" s="301"/>
      <c r="B85" s="242" t="s">
        <v>23</v>
      </c>
      <c r="C85" s="249"/>
      <c r="D85" s="235">
        <f>(0.8*2.1)</f>
        <v>1.6800000000000002</v>
      </c>
      <c r="E85" s="235"/>
      <c r="F85" s="235">
        <f>(0.8*2.1)+(1.5*0.7)</f>
        <v>2.73</v>
      </c>
      <c r="G85" s="248"/>
      <c r="H85" s="257"/>
      <c r="I85" s="189"/>
      <c r="J85" s="186"/>
      <c r="K85" s="14"/>
      <c r="L85" s="178"/>
      <c r="M85" s="218"/>
    </row>
    <row r="86" spans="1:13" customFormat="1" ht="15" customHeight="1" thickBot="1">
      <c r="A86" s="302"/>
      <c r="B86" s="243" t="s">
        <v>3</v>
      </c>
      <c r="C86" s="203">
        <f>C83*C84-C85</f>
        <v>7.21875</v>
      </c>
      <c r="D86" s="203">
        <f t="shared" ref="D86" si="48">D83*D84-D85</f>
        <v>5.82</v>
      </c>
      <c r="E86" s="203">
        <f t="shared" ref="E86" si="49">E83*E84-E85</f>
        <v>7.34375</v>
      </c>
      <c r="F86" s="203">
        <f t="shared" ref="F86" si="50">F83*F84-F85</f>
        <v>4.6445000000000007</v>
      </c>
      <c r="G86" s="203">
        <f t="shared" ref="G86" si="51">G83*G84-G85</f>
        <v>0</v>
      </c>
      <c r="H86" s="255">
        <f t="shared" ref="H86" si="52">H83*H84-H85</f>
        <v>0</v>
      </c>
      <c r="I86" s="191"/>
      <c r="J86" s="185">
        <f>SUMIF(C86:H86,"&lt;5",C86:H86)</f>
        <v>4.6445000000000007</v>
      </c>
      <c r="K86" s="185">
        <f>(SUM(C86:H86))-(L86+J86)</f>
        <v>20.3825</v>
      </c>
      <c r="L86" s="143">
        <f>SUMIF(C86:H86,"&gt;10",C86:H86)</f>
        <v>0</v>
      </c>
      <c r="M86" s="222"/>
    </row>
    <row r="87" spans="1:13" customFormat="1" ht="15" customHeight="1" thickTop="1">
      <c r="A87" s="298" t="s">
        <v>106</v>
      </c>
      <c r="B87" s="244" t="s">
        <v>8</v>
      </c>
      <c r="C87" s="247">
        <v>2.8875000000000002</v>
      </c>
      <c r="D87" s="247">
        <v>3</v>
      </c>
      <c r="E87" s="247">
        <v>2.9375</v>
      </c>
      <c r="F87" s="247">
        <v>2.9498000000000002</v>
      </c>
      <c r="G87" s="234"/>
      <c r="H87" s="256"/>
      <c r="I87" s="194"/>
      <c r="J87" s="184"/>
      <c r="K87" s="15"/>
      <c r="L87" s="177"/>
      <c r="M87" s="221"/>
    </row>
    <row r="88" spans="1:13" customFormat="1" ht="15" customHeight="1">
      <c r="A88" s="301"/>
      <c r="B88" s="241" t="s">
        <v>4</v>
      </c>
      <c r="C88" s="248">
        <v>0.5</v>
      </c>
      <c r="D88" s="248">
        <v>0.5</v>
      </c>
      <c r="E88" s="248">
        <v>0.55000000000000004</v>
      </c>
      <c r="F88" s="248">
        <v>0.6</v>
      </c>
      <c r="G88" s="204"/>
      <c r="H88" s="257"/>
      <c r="I88" s="189"/>
      <c r="J88" s="180"/>
      <c r="K88" s="17"/>
      <c r="L88" s="175"/>
      <c r="M88" s="218"/>
    </row>
    <row r="89" spans="1:13" customFormat="1" ht="15" customHeight="1">
      <c r="A89" s="301"/>
      <c r="B89" s="242" t="s">
        <v>23</v>
      </c>
      <c r="C89" s="204"/>
      <c r="D89" s="235"/>
      <c r="E89" s="235"/>
      <c r="F89" s="204"/>
      <c r="G89" s="204"/>
      <c r="H89" s="257"/>
      <c r="I89" s="190"/>
      <c r="J89" s="180"/>
      <c r="K89" s="17"/>
      <c r="L89" s="175"/>
      <c r="M89" s="218"/>
    </row>
    <row r="90" spans="1:13" customFormat="1" ht="15" customHeight="1" thickBot="1">
      <c r="A90" s="302"/>
      <c r="B90" s="243" t="s">
        <v>3</v>
      </c>
      <c r="C90" s="203">
        <f>C87*C88-C89</f>
        <v>1.4437500000000001</v>
      </c>
      <c r="D90" s="203">
        <f t="shared" ref="D90:H90" si="53">D87*D88-D89</f>
        <v>1.5</v>
      </c>
      <c r="E90" s="203">
        <f t="shared" si="53"/>
        <v>1.6156250000000001</v>
      </c>
      <c r="F90" s="203">
        <f t="shared" si="53"/>
        <v>1.7698800000000001</v>
      </c>
      <c r="G90" s="203">
        <f t="shared" si="53"/>
        <v>0</v>
      </c>
      <c r="H90" s="255">
        <f t="shared" si="53"/>
        <v>0</v>
      </c>
      <c r="I90" s="198">
        <f>SUM(C90:H90)</f>
        <v>6.3292549999999999</v>
      </c>
      <c r="J90" s="181"/>
      <c r="K90" s="100"/>
      <c r="L90" s="149"/>
      <c r="M90" s="222"/>
    </row>
    <row r="91" spans="1:13" customFormat="1" ht="15" customHeight="1" thickTop="1">
      <c r="A91" s="298" t="s">
        <v>107</v>
      </c>
      <c r="B91" s="245" t="s">
        <v>8</v>
      </c>
      <c r="C91" s="247">
        <v>3.2374999999999998</v>
      </c>
      <c r="D91" s="247">
        <v>3</v>
      </c>
      <c r="E91" s="247">
        <v>3.4375</v>
      </c>
      <c r="F91" s="247">
        <v>3</v>
      </c>
      <c r="G91" s="247"/>
      <c r="H91" s="258"/>
      <c r="I91" s="194"/>
      <c r="J91" s="184"/>
      <c r="K91" s="15"/>
      <c r="L91" s="177"/>
      <c r="M91" s="221"/>
    </row>
    <row r="92" spans="1:13" customFormat="1" ht="15" customHeight="1">
      <c r="A92" s="301"/>
      <c r="B92" s="241" t="s">
        <v>4</v>
      </c>
      <c r="C92" s="248">
        <v>2.5</v>
      </c>
      <c r="D92" s="248">
        <v>2.5</v>
      </c>
      <c r="E92" s="248">
        <v>2.5</v>
      </c>
      <c r="F92" s="248">
        <v>2.5</v>
      </c>
      <c r="G92" s="248"/>
      <c r="H92" s="257"/>
      <c r="I92" s="189"/>
      <c r="J92" s="186"/>
      <c r="K92" s="14"/>
      <c r="L92" s="178"/>
      <c r="M92" s="218"/>
    </row>
    <row r="93" spans="1:13" customFormat="1" ht="15" customHeight="1">
      <c r="A93" s="301"/>
      <c r="B93" s="242" t="s">
        <v>23</v>
      </c>
      <c r="C93" s="249"/>
      <c r="D93" s="235">
        <f>1*1*1</f>
        <v>1</v>
      </c>
      <c r="E93" s="235"/>
      <c r="F93" s="235">
        <f>(0.8*2.1)</f>
        <v>1.6800000000000002</v>
      </c>
      <c r="G93" s="248"/>
      <c r="H93" s="257"/>
      <c r="I93" s="189"/>
      <c r="J93" s="186"/>
      <c r="K93" s="14"/>
      <c r="L93" s="178"/>
      <c r="M93" s="218"/>
    </row>
    <row r="94" spans="1:13" customFormat="1" ht="15" customHeight="1" thickBot="1">
      <c r="A94" s="302"/>
      <c r="B94" s="243" t="s">
        <v>3</v>
      </c>
      <c r="C94" s="203">
        <f>C91*C92-C93</f>
        <v>8.09375</v>
      </c>
      <c r="D94" s="203">
        <f t="shared" ref="D94" si="54">D91*D92-D93</f>
        <v>6.5</v>
      </c>
      <c r="E94" s="203">
        <f t="shared" ref="E94" si="55">E91*E92-E93</f>
        <v>8.59375</v>
      </c>
      <c r="F94" s="203">
        <f t="shared" ref="F94" si="56">F91*F92-F93</f>
        <v>5.82</v>
      </c>
      <c r="G94" s="203">
        <f t="shared" ref="G94" si="57">G91*G92-G93</f>
        <v>0</v>
      </c>
      <c r="H94" s="255">
        <f t="shared" ref="H94" si="58">H91*H92-H93</f>
        <v>0</v>
      </c>
      <c r="I94" s="191"/>
      <c r="J94" s="185">
        <f>SUMIF(C94:H94,"&lt;5",C94:H94)</f>
        <v>0</v>
      </c>
      <c r="K94" s="185">
        <f>(SUM(C94:H94))-(L94+J94)</f>
        <v>29.0075</v>
      </c>
      <c r="L94" s="143">
        <f>SUMIF(C94:H94,"&gt;10",C94:H94)</f>
        <v>0</v>
      </c>
      <c r="M94" s="222"/>
    </row>
    <row r="95" spans="1:13" customFormat="1" ht="15" customHeight="1" thickTop="1">
      <c r="A95" s="298" t="s">
        <v>108</v>
      </c>
      <c r="B95" s="244" t="s">
        <v>8</v>
      </c>
      <c r="C95" s="247">
        <v>3.2374999999999998</v>
      </c>
      <c r="D95" s="247">
        <v>3</v>
      </c>
      <c r="E95" s="247">
        <v>3.4375</v>
      </c>
      <c r="F95" s="247">
        <v>3</v>
      </c>
      <c r="G95" s="234"/>
      <c r="H95" s="256"/>
      <c r="I95" s="194"/>
      <c r="J95" s="184"/>
      <c r="K95" s="15"/>
      <c r="L95" s="177"/>
      <c r="M95" s="221"/>
    </row>
    <row r="96" spans="1:13" customFormat="1" ht="15" customHeight="1">
      <c r="A96" s="301"/>
      <c r="B96" s="241" t="s">
        <v>4</v>
      </c>
      <c r="C96" s="248">
        <v>0.5</v>
      </c>
      <c r="D96" s="248">
        <v>0.5</v>
      </c>
      <c r="E96" s="248">
        <v>0.55000000000000004</v>
      </c>
      <c r="F96" s="248">
        <v>0.5</v>
      </c>
      <c r="G96" s="204"/>
      <c r="H96" s="257"/>
      <c r="I96" s="189"/>
      <c r="J96" s="180"/>
      <c r="K96" s="17"/>
      <c r="L96" s="175"/>
      <c r="M96" s="218"/>
    </row>
    <row r="97" spans="1:13" customFormat="1" ht="15" customHeight="1">
      <c r="A97" s="301"/>
      <c r="B97" s="242" t="s">
        <v>23</v>
      </c>
      <c r="C97" s="249"/>
      <c r="D97" s="235"/>
      <c r="E97" s="235"/>
      <c r="F97" s="235"/>
      <c r="G97" s="204"/>
      <c r="H97" s="257"/>
      <c r="I97" s="190"/>
      <c r="J97" s="180"/>
      <c r="K97" s="17"/>
      <c r="L97" s="175"/>
      <c r="M97" s="218"/>
    </row>
    <row r="98" spans="1:13" customFormat="1" ht="15" customHeight="1" thickBot="1">
      <c r="A98" s="302"/>
      <c r="B98" s="243" t="s">
        <v>3</v>
      </c>
      <c r="C98" s="203">
        <f>C95*C96-C97</f>
        <v>1.6187499999999999</v>
      </c>
      <c r="D98" s="203">
        <f t="shared" ref="D98:H98" si="59">D95*D96-D97</f>
        <v>1.5</v>
      </c>
      <c r="E98" s="203">
        <f t="shared" si="59"/>
        <v>1.8906250000000002</v>
      </c>
      <c r="F98" s="203">
        <f>F95*F96-F97</f>
        <v>1.5</v>
      </c>
      <c r="G98" s="203">
        <f t="shared" si="59"/>
        <v>0</v>
      </c>
      <c r="H98" s="255">
        <f t="shared" si="59"/>
        <v>0</v>
      </c>
      <c r="I98" s="198">
        <f>SUM(C98:H98)</f>
        <v>6.5093750000000004</v>
      </c>
      <c r="J98" s="181"/>
      <c r="K98" s="100"/>
      <c r="L98" s="149"/>
      <c r="M98" s="222"/>
    </row>
    <row r="99" spans="1:13" customFormat="1" ht="15" customHeight="1" thickTop="1">
      <c r="A99" s="298" t="s">
        <v>89</v>
      </c>
      <c r="B99" s="244" t="s">
        <v>8</v>
      </c>
      <c r="C99" s="247">
        <v>6.2750000000000004</v>
      </c>
      <c r="D99" s="247">
        <v>4.6100000000000003</v>
      </c>
      <c r="E99" s="247">
        <v>6.32</v>
      </c>
      <c r="F99" s="247">
        <v>4.66</v>
      </c>
      <c r="G99" s="234"/>
      <c r="H99" s="256"/>
      <c r="I99" s="194"/>
      <c r="J99" s="184"/>
      <c r="K99" s="15"/>
      <c r="L99" s="177"/>
      <c r="M99" s="221"/>
    </row>
    <row r="100" spans="1:13" customFormat="1" ht="15" customHeight="1">
      <c r="A100" s="301"/>
      <c r="B100" s="241" t="s">
        <v>4</v>
      </c>
      <c r="C100" s="248">
        <v>2.5</v>
      </c>
      <c r="D100" s="248">
        <v>2.5</v>
      </c>
      <c r="E100" s="248">
        <v>2.5</v>
      </c>
      <c r="F100" s="248">
        <v>2.5</v>
      </c>
      <c r="G100" s="204"/>
      <c r="H100" s="257"/>
      <c r="I100" s="189"/>
      <c r="J100" s="180"/>
      <c r="K100" s="17"/>
      <c r="L100" s="175"/>
      <c r="M100" s="218"/>
    </row>
    <row r="101" spans="1:13" customFormat="1" ht="15" customHeight="1">
      <c r="A101" s="301"/>
      <c r="B101" s="242" t="s">
        <v>23</v>
      </c>
      <c r="C101" s="249"/>
      <c r="D101" s="249"/>
      <c r="E101" s="249"/>
      <c r="F101" s="235">
        <f>(0.8*2.1)+(2*1.2*0.7)</f>
        <v>3.3600000000000003</v>
      </c>
      <c r="G101" s="204"/>
      <c r="H101" s="257"/>
      <c r="I101" s="190"/>
      <c r="J101" s="180"/>
      <c r="K101" s="17"/>
      <c r="L101" s="175"/>
      <c r="M101" s="218"/>
    </row>
    <row r="102" spans="1:13" customFormat="1" ht="15" customHeight="1" thickBot="1">
      <c r="A102" s="302"/>
      <c r="B102" s="243" t="s">
        <v>3</v>
      </c>
      <c r="C102" s="203">
        <f>C99*C100-C101</f>
        <v>15.6875</v>
      </c>
      <c r="D102" s="203">
        <f t="shared" ref="D102:H102" si="60">D99*D100-D101</f>
        <v>11.525</v>
      </c>
      <c r="E102" s="203">
        <f t="shared" si="60"/>
        <v>15.8</v>
      </c>
      <c r="F102" s="203">
        <f t="shared" si="60"/>
        <v>8.2899999999999991</v>
      </c>
      <c r="G102" s="203">
        <f t="shared" si="60"/>
        <v>0</v>
      </c>
      <c r="H102" s="255">
        <f t="shared" si="60"/>
        <v>0</v>
      </c>
      <c r="I102" s="191"/>
      <c r="J102" s="185">
        <f>SUMIF(C102:H102,"&lt;5",C102:H102)</f>
        <v>0</v>
      </c>
      <c r="K102" s="185">
        <f>(SUM(C102:H102))-(L102+J102)</f>
        <v>8.2899999999999991</v>
      </c>
      <c r="L102" s="143">
        <f>SUMIF(C102:H102,"&gt;10",C102:H102)</f>
        <v>43.012500000000003</v>
      </c>
      <c r="M102" s="222"/>
    </row>
    <row r="103" spans="1:13" customFormat="1" ht="15" customHeight="1" thickTop="1">
      <c r="A103" s="298" t="s">
        <v>90</v>
      </c>
      <c r="B103" s="244" t="s">
        <v>8</v>
      </c>
      <c r="C103" s="247"/>
      <c r="D103" s="247"/>
      <c r="E103" s="247"/>
      <c r="F103" s="247">
        <v>4.66</v>
      </c>
      <c r="G103" s="234"/>
      <c r="H103" s="256"/>
      <c r="I103" s="194"/>
      <c r="J103" s="184"/>
      <c r="K103" s="15"/>
      <c r="L103" s="177"/>
      <c r="M103" s="221"/>
    </row>
    <row r="104" spans="1:13" customFormat="1" ht="15" customHeight="1">
      <c r="A104" s="301"/>
      <c r="B104" s="241" t="s">
        <v>4</v>
      </c>
      <c r="C104" s="248"/>
      <c r="D104" s="248"/>
      <c r="E104" s="248"/>
      <c r="F104" s="248">
        <v>0.05</v>
      </c>
      <c r="G104" s="204"/>
      <c r="H104" s="257"/>
      <c r="I104" s="189"/>
      <c r="J104" s="180"/>
      <c r="K104" s="17"/>
      <c r="L104" s="175"/>
      <c r="M104" s="218"/>
    </row>
    <row r="105" spans="1:13" customFormat="1" ht="15" customHeight="1">
      <c r="A105" s="301"/>
      <c r="B105" s="242" t="s">
        <v>23</v>
      </c>
      <c r="C105" s="204"/>
      <c r="D105" s="235"/>
      <c r="E105" s="235"/>
      <c r="F105" s="204"/>
      <c r="G105" s="204"/>
      <c r="H105" s="257"/>
      <c r="I105" s="190"/>
      <c r="J105" s="180"/>
      <c r="K105" s="17"/>
      <c r="L105" s="175"/>
      <c r="M105" s="218"/>
    </row>
    <row r="106" spans="1:13" customFormat="1" ht="15" customHeight="1" thickBot="1">
      <c r="A106" s="302"/>
      <c r="B106" s="243" t="s">
        <v>3</v>
      </c>
      <c r="C106" s="203">
        <f>C103*C104-C105</f>
        <v>0</v>
      </c>
      <c r="D106" s="203">
        <f t="shared" ref="D106:H106" si="61">D103*D104-D105</f>
        <v>0</v>
      </c>
      <c r="E106" s="203">
        <f t="shared" si="61"/>
        <v>0</v>
      </c>
      <c r="F106" s="203">
        <f t="shared" si="61"/>
        <v>0.23300000000000001</v>
      </c>
      <c r="G106" s="203">
        <f t="shared" si="61"/>
        <v>0</v>
      </c>
      <c r="H106" s="255">
        <f t="shared" si="61"/>
        <v>0</v>
      </c>
      <c r="I106" s="198">
        <f>SUM(C106:H106)</f>
        <v>0.23300000000000001</v>
      </c>
      <c r="J106" s="181"/>
      <c r="K106" s="100"/>
      <c r="L106" s="149"/>
      <c r="M106" s="222"/>
    </row>
    <row r="107" spans="1:13" customFormat="1" ht="15" customHeight="1" thickTop="1">
      <c r="A107" s="298" t="s">
        <v>104</v>
      </c>
      <c r="B107" s="244" t="s">
        <v>8</v>
      </c>
      <c r="C107" s="234">
        <v>6.25</v>
      </c>
      <c r="D107" s="234">
        <v>4.5199999999999996</v>
      </c>
      <c r="E107" s="234">
        <v>6.1449999999999996</v>
      </c>
      <c r="F107" s="234">
        <v>4.62</v>
      </c>
      <c r="G107" s="234"/>
      <c r="H107" s="256"/>
      <c r="I107" s="194"/>
      <c r="J107" s="184"/>
      <c r="K107" s="15"/>
      <c r="L107" s="177"/>
      <c r="M107" s="221"/>
    </row>
    <row r="108" spans="1:13" customFormat="1" ht="15" customHeight="1">
      <c r="A108" s="301"/>
      <c r="B108" s="241" t="s">
        <v>4</v>
      </c>
      <c r="C108" s="204">
        <v>2.5</v>
      </c>
      <c r="D108" s="204">
        <v>2.5</v>
      </c>
      <c r="E108" s="204">
        <v>2.5</v>
      </c>
      <c r="F108" s="204">
        <v>2.5</v>
      </c>
      <c r="G108" s="204"/>
      <c r="H108" s="257"/>
      <c r="I108" s="189"/>
      <c r="J108" s="180"/>
      <c r="K108" s="17"/>
      <c r="L108" s="175"/>
      <c r="M108" s="218"/>
    </row>
    <row r="109" spans="1:13" customFormat="1" ht="15" customHeight="1">
      <c r="A109" s="301"/>
      <c r="B109" s="242" t="s">
        <v>23</v>
      </c>
      <c r="C109" s="204"/>
      <c r="D109" s="235">
        <f>(1*2.1)+(2*1.2*0.7)</f>
        <v>3.7800000000000002</v>
      </c>
      <c r="E109" s="235"/>
      <c r="F109" s="204"/>
      <c r="G109" s="204"/>
      <c r="H109" s="257"/>
      <c r="I109" s="190"/>
      <c r="J109" s="180"/>
      <c r="K109" s="17"/>
      <c r="L109" s="175"/>
      <c r="M109" s="218"/>
    </row>
    <row r="110" spans="1:13" customFormat="1" ht="15" customHeight="1" thickBot="1">
      <c r="A110" s="302"/>
      <c r="B110" s="243" t="s">
        <v>3</v>
      </c>
      <c r="C110" s="203">
        <f>C107*C108-C109</f>
        <v>15.625</v>
      </c>
      <c r="D110" s="203">
        <f t="shared" ref="D110:H110" si="62">D107*D108-D109</f>
        <v>7.5199999999999987</v>
      </c>
      <c r="E110" s="203">
        <f t="shared" si="62"/>
        <v>15.362499999999999</v>
      </c>
      <c r="F110" s="203">
        <f t="shared" si="62"/>
        <v>11.55</v>
      </c>
      <c r="G110" s="203">
        <f t="shared" si="62"/>
        <v>0</v>
      </c>
      <c r="H110" s="255">
        <f t="shared" si="62"/>
        <v>0</v>
      </c>
      <c r="I110" s="191"/>
      <c r="J110" s="185">
        <f>SUMIF(C110:H110,"&lt;5",C110:H110)</f>
        <v>0</v>
      </c>
      <c r="K110" s="185">
        <f>(SUM(C110:H110))-(L110+J110)</f>
        <v>7.5200000000000102</v>
      </c>
      <c r="L110" s="143">
        <f>SUMIF(C110:H110,"&gt;10",C110:H110)</f>
        <v>42.537499999999994</v>
      </c>
      <c r="M110" s="222"/>
    </row>
    <row r="111" spans="1:13" customFormat="1" ht="15" customHeight="1" thickTop="1">
      <c r="A111" s="298" t="s">
        <v>105</v>
      </c>
      <c r="B111" s="244" t="s">
        <v>8</v>
      </c>
      <c r="C111" s="234"/>
      <c r="D111" s="234"/>
      <c r="E111" s="234"/>
      <c r="F111" s="234"/>
      <c r="G111" s="234"/>
      <c r="H111" s="256"/>
      <c r="I111" s="194"/>
      <c r="J111" s="184"/>
      <c r="K111" s="15"/>
      <c r="L111" s="177"/>
      <c r="M111" s="221"/>
    </row>
    <row r="112" spans="1:13" customFormat="1" ht="15" customHeight="1">
      <c r="A112" s="301"/>
      <c r="B112" s="241" t="s">
        <v>4</v>
      </c>
      <c r="C112" s="204"/>
      <c r="D112" s="204"/>
      <c r="E112" s="204"/>
      <c r="F112" s="204"/>
      <c r="G112" s="204"/>
      <c r="H112" s="257"/>
      <c r="I112" s="189"/>
      <c r="J112" s="180"/>
      <c r="K112" s="17"/>
      <c r="L112" s="175"/>
      <c r="M112" s="218"/>
    </row>
    <row r="113" spans="1:13" customFormat="1" ht="15" customHeight="1">
      <c r="A113" s="301"/>
      <c r="B113" s="242" t="s">
        <v>23</v>
      </c>
      <c r="C113" s="204"/>
      <c r="D113" s="235"/>
      <c r="E113" s="235"/>
      <c r="F113" s="204"/>
      <c r="G113" s="204"/>
      <c r="H113" s="257"/>
      <c r="I113" s="190"/>
      <c r="J113" s="180"/>
      <c r="K113" s="17"/>
      <c r="L113" s="175"/>
      <c r="M113" s="218"/>
    </row>
    <row r="114" spans="1:13" customFormat="1" ht="15" customHeight="1" thickBot="1">
      <c r="A114" s="302"/>
      <c r="B114" s="243" t="s">
        <v>3</v>
      </c>
      <c r="C114" s="203">
        <f>C111*C112-C113</f>
        <v>0</v>
      </c>
      <c r="D114" s="203">
        <f t="shared" ref="D114:H114" si="63">D111*D112-D113</f>
        <v>0</v>
      </c>
      <c r="E114" s="203">
        <f t="shared" si="63"/>
        <v>0</v>
      </c>
      <c r="F114" s="203">
        <f t="shared" si="63"/>
        <v>0</v>
      </c>
      <c r="G114" s="203">
        <f t="shared" si="63"/>
        <v>0</v>
      </c>
      <c r="H114" s="255">
        <f t="shared" si="63"/>
        <v>0</v>
      </c>
      <c r="I114" s="198">
        <f>SUM(C114:H114)</f>
        <v>0</v>
      </c>
      <c r="J114" s="181"/>
      <c r="K114" s="100"/>
      <c r="L114" s="149"/>
      <c r="M114" s="222"/>
    </row>
    <row r="115" spans="1:13" customFormat="1" ht="15" customHeight="1" thickTop="1">
      <c r="A115" s="298" t="s">
        <v>69</v>
      </c>
      <c r="B115" s="245" t="s">
        <v>8</v>
      </c>
      <c r="C115" s="247">
        <f>21.26-0.9-2-4.61</f>
        <v>13.750000000000004</v>
      </c>
      <c r="D115" s="247">
        <f>2+4.61</f>
        <v>6.61</v>
      </c>
      <c r="E115" s="247"/>
      <c r="F115" s="247"/>
      <c r="G115" s="247"/>
      <c r="H115" s="258"/>
      <c r="I115" s="192"/>
      <c r="J115" s="182"/>
      <c r="K115" s="16"/>
      <c r="L115" s="176"/>
      <c r="M115" s="220"/>
    </row>
    <row r="116" spans="1:13" customFormat="1" ht="15" customHeight="1">
      <c r="A116" s="301"/>
      <c r="B116" s="241" t="s">
        <v>4</v>
      </c>
      <c r="C116" s="248">
        <v>1.2</v>
      </c>
      <c r="D116" s="248">
        <v>0.2</v>
      </c>
      <c r="E116" s="248"/>
      <c r="F116" s="248"/>
      <c r="G116" s="248"/>
      <c r="H116" s="257"/>
      <c r="I116" s="189"/>
      <c r="J116" s="186"/>
      <c r="K116" s="14"/>
      <c r="L116" s="178"/>
      <c r="M116" s="218"/>
    </row>
    <row r="117" spans="1:13" customFormat="1" ht="15" customHeight="1">
      <c r="A117" s="301"/>
      <c r="B117" s="242" t="s">
        <v>23</v>
      </c>
      <c r="C117" s="248"/>
      <c r="D117" s="248"/>
      <c r="E117" s="248"/>
      <c r="F117" s="204"/>
      <c r="G117" s="248"/>
      <c r="H117" s="257"/>
      <c r="I117" s="189"/>
      <c r="J117" s="186"/>
      <c r="K117" s="14"/>
      <c r="L117" s="178"/>
      <c r="M117" s="218"/>
    </row>
    <row r="118" spans="1:13" customFormat="1" ht="15" customHeight="1" thickBot="1">
      <c r="A118" s="302"/>
      <c r="B118" s="250" t="s">
        <v>3</v>
      </c>
      <c r="C118" s="251">
        <f>C115*C116-C117</f>
        <v>16.500000000000004</v>
      </c>
      <c r="D118" s="251">
        <f t="shared" ref="D118" si="64">D115*D116-D117</f>
        <v>1.3220000000000001</v>
      </c>
      <c r="E118" s="251">
        <f t="shared" ref="E118" si="65">E115*E116-E117</f>
        <v>0</v>
      </c>
      <c r="F118" s="251">
        <f t="shared" ref="F118" si="66">F115*F116-F117</f>
        <v>0</v>
      </c>
      <c r="G118" s="251">
        <f t="shared" ref="G118" si="67">G115*G116-G117</f>
        <v>0</v>
      </c>
      <c r="H118" s="236">
        <f t="shared" ref="H118" si="68">H115*H116-H117</f>
        <v>0</v>
      </c>
      <c r="I118" s="200">
        <f>SUM(C118:H118)</f>
        <v>17.822000000000003</v>
      </c>
      <c r="J118" s="199"/>
      <c r="K118" s="105"/>
      <c r="L118" s="150"/>
      <c r="M118" s="224"/>
    </row>
    <row r="119" spans="1:13" ht="15" customHeight="1" thickTop="1" thickBot="1">
      <c r="A119" s="342" t="s">
        <v>7</v>
      </c>
      <c r="B119" s="343"/>
      <c r="C119" s="344"/>
      <c r="D119" s="344"/>
      <c r="E119" s="344"/>
      <c r="F119" s="344"/>
      <c r="G119" s="344"/>
      <c r="H119" s="344"/>
      <c r="I119" s="195">
        <f>SUM(I22:I118)</f>
        <v>99.24675000000002</v>
      </c>
      <c r="J119" s="187">
        <f>SUM(J22:J118)</f>
        <v>41.045000000000002</v>
      </c>
      <c r="K119" s="187">
        <f>SUM(K22:K118)</f>
        <v>155.4725</v>
      </c>
      <c r="L119" s="196">
        <f>SUM(L22:L118)</f>
        <v>119.77</v>
      </c>
      <c r="M119" s="225">
        <f>SUM(M22:M118)</f>
        <v>209.64999999999998</v>
      </c>
    </row>
    <row r="120" spans="1:13" ht="15" customHeight="1" thickBot="1"/>
    <row r="121" spans="1:13" ht="20.100000000000001" customHeight="1" thickBot="1">
      <c r="A121" s="356" t="s">
        <v>37</v>
      </c>
      <c r="B121" s="350"/>
      <c r="C121" s="350"/>
      <c r="D121" s="64" t="s">
        <v>3</v>
      </c>
      <c r="E121" s="65"/>
      <c r="F121" s="66"/>
      <c r="G121" s="66"/>
      <c r="H121" s="66"/>
      <c r="I121" s="66"/>
      <c r="J121" s="66"/>
      <c r="K121" s="66"/>
      <c r="L121" s="66"/>
      <c r="M121" s="67"/>
    </row>
    <row r="122" spans="1:13" ht="30" customHeight="1">
      <c r="A122" s="351" t="s">
        <v>39</v>
      </c>
      <c r="B122" s="352"/>
      <c r="C122" s="352"/>
      <c r="D122" s="68">
        <f>I119</f>
        <v>99.24675000000002</v>
      </c>
      <c r="E122" s="69"/>
      <c r="F122" s="70"/>
      <c r="G122" s="70"/>
      <c r="H122" s="70"/>
      <c r="I122" s="70"/>
      <c r="J122" s="70"/>
      <c r="K122" s="70"/>
      <c r="L122" s="70"/>
      <c r="M122" s="70"/>
    </row>
    <row r="123" spans="1:13" ht="30" customHeight="1">
      <c r="A123" s="328" t="s">
        <v>38</v>
      </c>
      <c r="B123" s="329"/>
      <c r="C123" s="329"/>
      <c r="D123" s="71">
        <f>M119</f>
        <v>209.64999999999998</v>
      </c>
      <c r="E123" s="69"/>
      <c r="F123" s="70"/>
      <c r="G123" s="70"/>
      <c r="H123" s="70"/>
      <c r="I123" s="70"/>
      <c r="J123" s="72"/>
      <c r="K123" s="72"/>
      <c r="L123" s="72"/>
      <c r="M123" s="72"/>
    </row>
    <row r="124" spans="1:13" ht="30" customHeight="1">
      <c r="A124" s="353" t="s">
        <v>31</v>
      </c>
      <c r="B124" s="354"/>
      <c r="C124" s="355"/>
      <c r="D124" s="71">
        <f>I119+M119</f>
        <v>308.89675</v>
      </c>
      <c r="E124" s="69"/>
      <c r="F124" s="70"/>
      <c r="G124" s="70"/>
      <c r="H124" s="70"/>
      <c r="I124" s="70"/>
      <c r="J124" s="72"/>
      <c r="K124" s="72"/>
      <c r="L124" s="72"/>
      <c r="M124" s="72"/>
    </row>
    <row r="125" spans="1:13" ht="30" customHeight="1">
      <c r="A125" s="330" t="s">
        <v>35</v>
      </c>
      <c r="B125" s="331"/>
      <c r="C125" s="331"/>
      <c r="D125" s="71">
        <f>I119</f>
        <v>99.24675000000002</v>
      </c>
      <c r="E125" s="69"/>
      <c r="G125" s="70"/>
      <c r="H125" s="70"/>
      <c r="I125" s="70"/>
      <c r="J125" s="72"/>
      <c r="K125" s="72"/>
      <c r="L125" s="72"/>
      <c r="M125" s="72"/>
    </row>
    <row r="126" spans="1:13" ht="30" customHeight="1">
      <c r="A126" s="330" t="s">
        <v>36</v>
      </c>
      <c r="B126" s="331"/>
      <c r="C126" s="331"/>
      <c r="D126" s="71">
        <f>M18</f>
        <v>85.499999999999986</v>
      </c>
    </row>
    <row r="127" spans="1:13" ht="30" customHeight="1">
      <c r="A127" s="328" t="s">
        <v>110</v>
      </c>
      <c r="B127" s="329"/>
      <c r="C127" s="329"/>
      <c r="D127" s="201">
        <f>J119</f>
        <v>41.045000000000002</v>
      </c>
    </row>
    <row r="128" spans="1:13" ht="30" customHeight="1">
      <c r="A128" s="328" t="s">
        <v>111</v>
      </c>
      <c r="B128" s="329"/>
      <c r="C128" s="329"/>
      <c r="D128" s="201">
        <f>K119</f>
        <v>155.4725</v>
      </c>
    </row>
    <row r="129" spans="1:6" ht="30" customHeight="1" thickBot="1">
      <c r="A129" s="336" t="s">
        <v>112</v>
      </c>
      <c r="B129" s="337"/>
      <c r="C129" s="337"/>
      <c r="D129" s="73">
        <f>L119</f>
        <v>119.77</v>
      </c>
      <c r="F129" s="74"/>
    </row>
    <row r="130" spans="1:6" hidden="1"/>
    <row r="131" spans="1:6"/>
    <row r="132" spans="1:6"/>
    <row r="133" spans="1:6"/>
    <row r="134" spans="1:6"/>
  </sheetData>
  <mergeCells count="51">
    <mergeCell ref="A6:M6"/>
    <mergeCell ref="A1:M1"/>
    <mergeCell ref="A2:M2"/>
    <mergeCell ref="A3:M3"/>
    <mergeCell ref="A4:M4"/>
    <mergeCell ref="A5:M5"/>
    <mergeCell ref="A129:C129"/>
    <mergeCell ref="I13:I14"/>
    <mergeCell ref="M13:M14"/>
    <mergeCell ref="A119:H119"/>
    <mergeCell ref="A13:A14"/>
    <mergeCell ref="B13:B14"/>
    <mergeCell ref="C13:H13"/>
    <mergeCell ref="A115:A118"/>
    <mergeCell ref="A83:A86"/>
    <mergeCell ref="A75:A78"/>
    <mergeCell ref="A19:A22"/>
    <mergeCell ref="A122:C122"/>
    <mergeCell ref="A123:C123"/>
    <mergeCell ref="A124:C124"/>
    <mergeCell ref="A15:A18"/>
    <mergeCell ref="A121:C121"/>
    <mergeCell ref="A67:A70"/>
    <mergeCell ref="A59:A62"/>
    <mergeCell ref="A51:A54"/>
    <mergeCell ref="A39:A42"/>
    <mergeCell ref="A31:A34"/>
    <mergeCell ref="A47:A50"/>
    <mergeCell ref="A55:A58"/>
    <mergeCell ref="A63:A66"/>
    <mergeCell ref="A27:A30"/>
    <mergeCell ref="A35:A38"/>
    <mergeCell ref="A43:A46"/>
    <mergeCell ref="A11:M11"/>
    <mergeCell ref="A23:A26"/>
    <mergeCell ref="A9:G9"/>
    <mergeCell ref="A128:C128"/>
    <mergeCell ref="A127:C127"/>
    <mergeCell ref="A71:A74"/>
    <mergeCell ref="A79:A82"/>
    <mergeCell ref="A87:A90"/>
    <mergeCell ref="A95:A98"/>
    <mergeCell ref="A111:A114"/>
    <mergeCell ref="A103:A106"/>
    <mergeCell ref="A99:A102"/>
    <mergeCell ref="A107:A110"/>
    <mergeCell ref="A125:C125"/>
    <mergeCell ref="A91:A94"/>
    <mergeCell ref="A126:C126"/>
    <mergeCell ref="A10:M10"/>
    <mergeCell ref="J13:L13"/>
  </mergeCells>
  <conditionalFormatting sqref="F25:H25">
    <cfRule type="cellIs" dxfId="220" priority="456" operator="greaterThan">
      <formula>2</formula>
    </cfRule>
  </conditionalFormatting>
  <conditionalFormatting sqref="H41 G33:H33 C117:E117 G53:H53 H61 G69:H69 G85:H85 G117:H117">
    <cfRule type="cellIs" dxfId="219" priority="455" operator="greaterThan">
      <formula>2</formula>
    </cfRule>
  </conditionalFormatting>
  <conditionalFormatting sqref="G33:H33 H41 F25:H25">
    <cfRule type="cellIs" dxfId="218" priority="454" operator="equal">
      <formula>2</formula>
    </cfRule>
  </conditionalFormatting>
  <conditionalFormatting sqref="G69:H69 C117:E117 G53:H53 H61 G85:H85 G117:H117">
    <cfRule type="cellIs" dxfId="217" priority="453" operator="equal">
      <formula>2</formula>
    </cfRule>
  </conditionalFormatting>
  <conditionalFormatting sqref="F117">
    <cfRule type="cellIs" dxfId="216" priority="409" operator="greaterThan">
      <formula>2</formula>
    </cfRule>
  </conditionalFormatting>
  <conditionalFormatting sqref="G77:H77">
    <cfRule type="cellIs" dxfId="215" priority="434" operator="greaterThan">
      <formula>2</formula>
    </cfRule>
  </conditionalFormatting>
  <conditionalFormatting sqref="G77:H77">
    <cfRule type="cellIs" dxfId="214" priority="433" operator="equal">
      <formula>2</formula>
    </cfRule>
  </conditionalFormatting>
  <conditionalFormatting sqref="F117">
    <cfRule type="cellIs" dxfId="213" priority="412" operator="greaterThan">
      <formula>2</formula>
    </cfRule>
  </conditionalFormatting>
  <conditionalFormatting sqref="F117">
    <cfRule type="cellIs" dxfId="212" priority="411" operator="equal">
      <formula>2</formula>
    </cfRule>
  </conditionalFormatting>
  <conditionalFormatting sqref="F117">
    <cfRule type="cellIs" dxfId="211" priority="410" operator="equal">
      <formula>2</formula>
    </cfRule>
  </conditionalFormatting>
  <conditionalFormatting sqref="G93:H93">
    <cfRule type="cellIs" dxfId="210" priority="326" operator="greaterThan">
      <formula>2</formula>
    </cfRule>
  </conditionalFormatting>
  <conditionalFormatting sqref="G93:H93">
    <cfRule type="cellIs" dxfId="209" priority="325" operator="equal">
      <formula>2</formula>
    </cfRule>
  </conditionalFormatting>
  <conditionalFormatting sqref="H17">
    <cfRule type="cellIs" dxfId="208" priority="258" operator="greaterThan">
      <formula>2</formula>
    </cfRule>
  </conditionalFormatting>
  <conditionalFormatting sqref="H17">
    <cfRule type="cellIs" dxfId="207" priority="257" operator="equal">
      <formula>2</formula>
    </cfRule>
  </conditionalFormatting>
  <conditionalFormatting sqref="C21">
    <cfRule type="cellIs" dxfId="206" priority="284" operator="greaterThan">
      <formula>2</formula>
    </cfRule>
  </conditionalFormatting>
  <conditionalFormatting sqref="C21">
    <cfRule type="cellIs" dxfId="205" priority="287" operator="greaterThan">
      <formula>2</formula>
    </cfRule>
  </conditionalFormatting>
  <conditionalFormatting sqref="C21">
    <cfRule type="cellIs" dxfId="204" priority="286" operator="equal">
      <formula>2</formula>
    </cfRule>
  </conditionalFormatting>
  <conditionalFormatting sqref="C21">
    <cfRule type="cellIs" dxfId="203" priority="285" operator="equal">
      <formula>2</formula>
    </cfRule>
  </conditionalFormatting>
  <conditionalFormatting sqref="H21">
    <cfRule type="cellIs" dxfId="202" priority="279" operator="greaterThan">
      <formula>2</formula>
    </cfRule>
  </conditionalFormatting>
  <conditionalFormatting sqref="H21">
    <cfRule type="cellIs" dxfId="201" priority="278" operator="equal">
      <formula>2</formula>
    </cfRule>
  </conditionalFormatting>
  <conditionalFormatting sqref="H21">
    <cfRule type="cellIs" dxfId="200" priority="277" operator="greaterThan">
      <formula>2</formula>
    </cfRule>
  </conditionalFormatting>
  <conditionalFormatting sqref="F21">
    <cfRule type="cellIs" dxfId="199" priority="273" operator="greaterThan">
      <formula>2</formula>
    </cfRule>
  </conditionalFormatting>
  <conditionalFormatting sqref="F21">
    <cfRule type="cellIs" dxfId="198" priority="276" operator="greaterThan">
      <formula>2</formula>
    </cfRule>
  </conditionalFormatting>
  <conditionalFormatting sqref="F21">
    <cfRule type="cellIs" dxfId="197" priority="275" operator="equal">
      <formula>2</formula>
    </cfRule>
  </conditionalFormatting>
  <conditionalFormatting sqref="F21">
    <cfRule type="cellIs" dxfId="196" priority="274" operator="equal">
      <formula>2</formula>
    </cfRule>
  </conditionalFormatting>
  <conditionalFormatting sqref="D21">
    <cfRule type="cellIs" dxfId="195" priority="202" operator="equal">
      <formula>2</formula>
    </cfRule>
  </conditionalFormatting>
  <conditionalFormatting sqref="H17">
    <cfRule type="cellIs" dxfId="194" priority="256" operator="greaterThan">
      <formula>2</formula>
    </cfRule>
  </conditionalFormatting>
  <conditionalFormatting sqref="C109 F109:H109">
    <cfRule type="cellIs" dxfId="193" priority="145" operator="greaterThan">
      <formula>2</formula>
    </cfRule>
  </conditionalFormatting>
  <conditionalFormatting sqref="C109 F109:H109">
    <cfRule type="cellIs" dxfId="192" priority="144" operator="equal">
      <formula>2</formula>
    </cfRule>
  </conditionalFormatting>
  <conditionalFormatting sqref="G101:H101">
    <cfRule type="cellIs" dxfId="191" priority="149" operator="greaterThan">
      <formula>2</formula>
    </cfRule>
  </conditionalFormatting>
  <conditionalFormatting sqref="G101:H101">
    <cfRule type="cellIs" dxfId="190" priority="148" operator="equal">
      <formula>2</formula>
    </cfRule>
  </conditionalFormatting>
  <conditionalFormatting sqref="C73 F73:H73">
    <cfRule type="cellIs" dxfId="189" priority="173" operator="greaterThan">
      <formula>2</formula>
    </cfRule>
  </conditionalFormatting>
  <conditionalFormatting sqref="C73 F73:H73">
    <cfRule type="cellIs" dxfId="188" priority="172" operator="equal">
      <formula>2</formula>
    </cfRule>
  </conditionalFormatting>
  <conditionalFormatting sqref="D57:E57">
    <cfRule type="cellIs" dxfId="187" priority="179" operator="greaterThan">
      <formula>2</formula>
    </cfRule>
  </conditionalFormatting>
  <conditionalFormatting sqref="D57:E57">
    <cfRule type="cellIs" dxfId="186" priority="178" operator="equal">
      <formula>2</formula>
    </cfRule>
  </conditionalFormatting>
  <conditionalFormatting sqref="D21">
    <cfRule type="cellIs" dxfId="185" priority="203" operator="greaterThan">
      <formula>2</formula>
    </cfRule>
  </conditionalFormatting>
  <conditionalFormatting sqref="E21">
    <cfRule type="cellIs" dxfId="184" priority="200" operator="greaterThan">
      <formula>2</formula>
    </cfRule>
  </conditionalFormatting>
  <conditionalFormatting sqref="F17">
    <cfRule type="cellIs" dxfId="183" priority="227" operator="greaterThan">
      <formula>2</formula>
    </cfRule>
  </conditionalFormatting>
  <conditionalFormatting sqref="F17">
    <cfRule type="cellIs" dxfId="182" priority="225" operator="equal">
      <formula>2</formula>
    </cfRule>
  </conditionalFormatting>
  <conditionalFormatting sqref="F17">
    <cfRule type="cellIs" dxfId="181" priority="224" operator="greaterThan">
      <formula>2</formula>
    </cfRule>
  </conditionalFormatting>
  <conditionalFormatting sqref="D17">
    <cfRule type="cellIs" dxfId="180" priority="213" operator="equal">
      <formula>2</formula>
    </cfRule>
  </conditionalFormatting>
  <conditionalFormatting sqref="D17">
    <cfRule type="cellIs" dxfId="179" priority="212" operator="greaterThan">
      <formula>2</formula>
    </cfRule>
  </conditionalFormatting>
  <conditionalFormatting sqref="F17">
    <cfRule type="cellIs" dxfId="178" priority="226" operator="equal">
      <formula>2</formula>
    </cfRule>
  </conditionalFormatting>
  <conditionalFormatting sqref="D17">
    <cfRule type="cellIs" dxfId="177" priority="215" operator="greaterThan">
      <formula>2</formula>
    </cfRule>
  </conditionalFormatting>
  <conditionalFormatting sqref="D17">
    <cfRule type="cellIs" dxfId="176" priority="214" operator="equal">
      <formula>2</formula>
    </cfRule>
  </conditionalFormatting>
  <conditionalFormatting sqref="F17">
    <cfRule type="cellIs" dxfId="175" priority="205" operator="equal">
      <formula>2</formula>
    </cfRule>
  </conditionalFormatting>
  <conditionalFormatting sqref="F17">
    <cfRule type="cellIs" dxfId="174" priority="204" operator="greaterThan">
      <formula>2</formula>
    </cfRule>
  </conditionalFormatting>
  <conditionalFormatting sqref="F17">
    <cfRule type="cellIs" dxfId="173" priority="207" operator="greaterThan">
      <formula>2</formula>
    </cfRule>
  </conditionalFormatting>
  <conditionalFormatting sqref="F17">
    <cfRule type="cellIs" dxfId="172" priority="206" operator="equal">
      <formula>2</formula>
    </cfRule>
  </conditionalFormatting>
  <conditionalFormatting sqref="E21">
    <cfRule type="cellIs" dxfId="171" priority="198" operator="greaterThan">
      <formula>2</formula>
    </cfRule>
  </conditionalFormatting>
  <conditionalFormatting sqref="D21">
    <cfRule type="cellIs" dxfId="170" priority="201" operator="greaterThan">
      <formula>2</formula>
    </cfRule>
  </conditionalFormatting>
  <conditionalFormatting sqref="E21">
    <cfRule type="cellIs" dxfId="169" priority="199" operator="equal">
      <formula>2</formula>
    </cfRule>
  </conditionalFormatting>
  <conditionalFormatting sqref="C29 F29:H29">
    <cfRule type="cellIs" dxfId="168" priority="197" operator="greaterThan">
      <formula>2</formula>
    </cfRule>
  </conditionalFormatting>
  <conditionalFormatting sqref="C29 F29:H29">
    <cfRule type="cellIs" dxfId="167" priority="196" operator="equal">
      <formula>2</formula>
    </cfRule>
  </conditionalFormatting>
  <conditionalFormatting sqref="D29:E29">
    <cfRule type="cellIs" dxfId="166" priority="195" operator="greaterThan">
      <formula>2</formula>
    </cfRule>
  </conditionalFormatting>
  <conditionalFormatting sqref="D29:E29">
    <cfRule type="cellIs" dxfId="165" priority="194" operator="equal">
      <formula>2</formula>
    </cfRule>
  </conditionalFormatting>
  <conditionalFormatting sqref="C37 F37:H37">
    <cfRule type="cellIs" dxfId="164" priority="193" operator="greaterThan">
      <formula>2</formula>
    </cfRule>
  </conditionalFormatting>
  <conditionalFormatting sqref="C37 F37:H37">
    <cfRule type="cellIs" dxfId="163" priority="192" operator="equal">
      <formula>2</formula>
    </cfRule>
  </conditionalFormatting>
  <conditionalFormatting sqref="D37:E37">
    <cfRule type="cellIs" dxfId="162" priority="191" operator="greaterThan">
      <formula>2</formula>
    </cfRule>
  </conditionalFormatting>
  <conditionalFormatting sqref="D37:E37">
    <cfRule type="cellIs" dxfId="161" priority="190" operator="equal">
      <formula>2</formula>
    </cfRule>
  </conditionalFormatting>
  <conditionalFormatting sqref="C45 F45:H45">
    <cfRule type="cellIs" dxfId="160" priority="189" operator="greaterThan">
      <formula>2</formula>
    </cfRule>
  </conditionalFormatting>
  <conditionalFormatting sqref="C45 F45:H45">
    <cfRule type="cellIs" dxfId="159" priority="188" operator="equal">
      <formula>2</formula>
    </cfRule>
  </conditionalFormatting>
  <conditionalFormatting sqref="D45:E45">
    <cfRule type="cellIs" dxfId="158" priority="187" operator="greaterThan">
      <formula>2</formula>
    </cfRule>
  </conditionalFormatting>
  <conditionalFormatting sqref="D45:E45">
    <cfRule type="cellIs" dxfId="157" priority="186" operator="equal">
      <formula>2</formula>
    </cfRule>
  </conditionalFormatting>
  <conditionalFormatting sqref="G49:H49">
    <cfRule type="cellIs" dxfId="156" priority="185" operator="greaterThan">
      <formula>2</formula>
    </cfRule>
  </conditionalFormatting>
  <conditionalFormatting sqref="G49:H49">
    <cfRule type="cellIs" dxfId="155" priority="184" operator="equal">
      <formula>2</formula>
    </cfRule>
  </conditionalFormatting>
  <conditionalFormatting sqref="C57 F57:H57">
    <cfRule type="cellIs" dxfId="154" priority="181" operator="greaterThan">
      <formula>2</formula>
    </cfRule>
  </conditionalFormatting>
  <conditionalFormatting sqref="C57 F57:H57">
    <cfRule type="cellIs" dxfId="153" priority="180" operator="equal">
      <formula>2</formula>
    </cfRule>
  </conditionalFormatting>
  <conditionalFormatting sqref="F81">
    <cfRule type="cellIs" dxfId="152" priority="84" operator="equal">
      <formula>2</formula>
    </cfRule>
  </conditionalFormatting>
  <conditionalFormatting sqref="H65">
    <cfRule type="cellIs" dxfId="151" priority="177" operator="greaterThan">
      <formula>2</formula>
    </cfRule>
  </conditionalFormatting>
  <conditionalFormatting sqref="H65">
    <cfRule type="cellIs" dxfId="150" priority="176" operator="equal">
      <formula>2</formula>
    </cfRule>
  </conditionalFormatting>
  <conditionalFormatting sqref="D73:E73">
    <cfRule type="cellIs" dxfId="149" priority="171" operator="greaterThan">
      <formula>2</formula>
    </cfRule>
  </conditionalFormatting>
  <conditionalFormatting sqref="D73:E73">
    <cfRule type="cellIs" dxfId="148" priority="170" operator="equal">
      <formula>2</formula>
    </cfRule>
  </conditionalFormatting>
  <conditionalFormatting sqref="G81:H81">
    <cfRule type="cellIs" dxfId="147" priority="169" operator="greaterThan">
      <formula>2</formula>
    </cfRule>
  </conditionalFormatting>
  <conditionalFormatting sqref="G81:H81">
    <cfRule type="cellIs" dxfId="146" priority="168" operator="equal">
      <formula>2</formula>
    </cfRule>
  </conditionalFormatting>
  <conditionalFormatting sqref="D69">
    <cfRule type="cellIs" dxfId="145" priority="91" operator="greaterThan">
      <formula>2</formula>
    </cfRule>
  </conditionalFormatting>
  <conditionalFormatting sqref="F69">
    <cfRule type="cellIs" dxfId="144" priority="90" operator="equal">
      <formula>2</formula>
    </cfRule>
  </conditionalFormatting>
  <conditionalFormatting sqref="C89 F89:H89">
    <cfRule type="cellIs" dxfId="143" priority="165" operator="greaterThan">
      <formula>2</formula>
    </cfRule>
  </conditionalFormatting>
  <conditionalFormatting sqref="C89 F89:H89">
    <cfRule type="cellIs" dxfId="142" priority="164" operator="equal">
      <formula>2</formula>
    </cfRule>
  </conditionalFormatting>
  <conditionalFormatting sqref="D89:E89">
    <cfRule type="cellIs" dxfId="141" priority="163" operator="greaterThan">
      <formula>2</formula>
    </cfRule>
  </conditionalFormatting>
  <conditionalFormatting sqref="D89:E89">
    <cfRule type="cellIs" dxfId="140" priority="162" operator="equal">
      <formula>2</formula>
    </cfRule>
  </conditionalFormatting>
  <conditionalFormatting sqref="G97:H97">
    <cfRule type="cellIs" dxfId="139" priority="161" operator="greaterThan">
      <formula>2</formula>
    </cfRule>
  </conditionalFormatting>
  <conditionalFormatting sqref="G97:H97">
    <cfRule type="cellIs" dxfId="138" priority="160" operator="equal">
      <formula>2</formula>
    </cfRule>
  </conditionalFormatting>
  <conditionalFormatting sqref="C53">
    <cfRule type="cellIs" dxfId="137" priority="117" operator="greaterThan">
      <formula>2</formula>
    </cfRule>
  </conditionalFormatting>
  <conditionalFormatting sqref="D53">
    <cfRule type="cellIs" dxfId="136" priority="116" operator="equal">
      <formula>2</formula>
    </cfRule>
  </conditionalFormatting>
  <conditionalFormatting sqref="C113 F113:H113">
    <cfRule type="cellIs" dxfId="135" priority="157" operator="greaterThan">
      <formula>2</formula>
    </cfRule>
  </conditionalFormatting>
  <conditionalFormatting sqref="C113 F113:H113">
    <cfRule type="cellIs" dxfId="134" priority="156" operator="equal">
      <formula>2</formula>
    </cfRule>
  </conditionalFormatting>
  <conditionalFormatting sqref="D113:E113">
    <cfRule type="cellIs" dxfId="133" priority="155" operator="greaterThan">
      <formula>2</formula>
    </cfRule>
  </conditionalFormatting>
  <conditionalFormatting sqref="D113:E113">
    <cfRule type="cellIs" dxfId="132" priority="154" operator="equal">
      <formula>2</formula>
    </cfRule>
  </conditionalFormatting>
  <conditionalFormatting sqref="C105 F105:H105">
    <cfRule type="cellIs" dxfId="131" priority="153" operator="greaterThan">
      <formula>2</formula>
    </cfRule>
  </conditionalFormatting>
  <conditionalFormatting sqref="C105 F105:H105">
    <cfRule type="cellIs" dxfId="130" priority="152" operator="equal">
      <formula>2</formula>
    </cfRule>
  </conditionalFormatting>
  <conditionalFormatting sqref="D105:E105">
    <cfRule type="cellIs" dxfId="129" priority="151" operator="greaterThan">
      <formula>2</formula>
    </cfRule>
  </conditionalFormatting>
  <conditionalFormatting sqref="D105:E105">
    <cfRule type="cellIs" dxfId="128" priority="150" operator="equal">
      <formula>2</formula>
    </cfRule>
  </conditionalFormatting>
  <conditionalFormatting sqref="F33">
    <cfRule type="cellIs" dxfId="127" priority="137" operator="greaterThan">
      <formula>2</formula>
    </cfRule>
  </conditionalFormatting>
  <conditionalFormatting sqref="E109">
    <cfRule type="cellIs" dxfId="126" priority="143" operator="greaterThan">
      <formula>2</formula>
    </cfRule>
  </conditionalFormatting>
  <conditionalFormatting sqref="E109">
    <cfRule type="cellIs" dxfId="125" priority="142" operator="equal">
      <formula>2</formula>
    </cfRule>
  </conditionalFormatting>
  <conditionalFormatting sqref="C25:E25">
    <cfRule type="cellIs" dxfId="124" priority="140" operator="equal">
      <formula>2</formula>
    </cfRule>
  </conditionalFormatting>
  <conditionalFormatting sqref="C25:E25">
    <cfRule type="cellIs" dxfId="123" priority="141" operator="greaterThan">
      <formula>2</formula>
    </cfRule>
  </conditionalFormatting>
  <conditionalFormatting sqref="C33:F33">
    <cfRule type="cellIs" dxfId="122" priority="139" operator="greaterThan">
      <formula>2</formula>
    </cfRule>
  </conditionalFormatting>
  <conditionalFormatting sqref="C33:F33">
    <cfRule type="cellIs" dxfId="121" priority="138" operator="equal">
      <formula>2</formula>
    </cfRule>
  </conditionalFormatting>
  <conditionalFormatting sqref="C33">
    <cfRule type="cellIs" dxfId="120" priority="136" operator="greaterThan">
      <formula>2</formula>
    </cfRule>
  </conditionalFormatting>
  <conditionalFormatting sqref="F41">
    <cfRule type="cellIs" dxfId="119" priority="133" operator="greaterThan">
      <formula>2</formula>
    </cfRule>
  </conditionalFormatting>
  <conditionalFormatting sqref="C41:G41">
    <cfRule type="cellIs" dxfId="118" priority="135" operator="greaterThan">
      <formula>2</formula>
    </cfRule>
  </conditionalFormatting>
  <conditionalFormatting sqref="C41:G41">
    <cfRule type="cellIs" dxfId="117" priority="134" operator="equal">
      <formula>2</formula>
    </cfRule>
  </conditionalFormatting>
  <conditionalFormatting sqref="F101">
    <cfRule type="cellIs" dxfId="116" priority="17" operator="greaterThan">
      <formula>2</formula>
    </cfRule>
  </conditionalFormatting>
  <conditionalFormatting sqref="F101">
    <cfRule type="cellIs" dxfId="115" priority="18" operator="equal">
      <formula>2</formula>
    </cfRule>
  </conditionalFormatting>
  <conditionalFormatting sqref="C49:D49">
    <cfRule type="cellIs" dxfId="114" priority="128" operator="greaterThan">
      <formula>2</formula>
    </cfRule>
  </conditionalFormatting>
  <conditionalFormatting sqref="C49:D49">
    <cfRule type="cellIs" dxfId="113" priority="127" operator="equal">
      <formula>2</formula>
    </cfRule>
  </conditionalFormatting>
  <conditionalFormatting sqref="F49">
    <cfRule type="cellIs" dxfId="112" priority="122" operator="equal">
      <formula>2</formula>
    </cfRule>
  </conditionalFormatting>
  <conditionalFormatting sqref="F101">
    <cfRule type="cellIs" dxfId="111" priority="20" operator="greaterThan">
      <formula>2</formula>
    </cfRule>
  </conditionalFormatting>
  <conditionalFormatting sqref="F101">
    <cfRule type="cellIs" dxfId="110" priority="19" operator="equal">
      <formula>2</formula>
    </cfRule>
  </conditionalFormatting>
  <conditionalFormatting sqref="F49">
    <cfRule type="cellIs" dxfId="109" priority="121" operator="greaterThan">
      <formula>2</formula>
    </cfRule>
  </conditionalFormatting>
  <conditionalFormatting sqref="D109">
    <cfRule type="cellIs" dxfId="108" priority="13" operator="greaterThan">
      <formula>2</formula>
    </cfRule>
  </conditionalFormatting>
  <conditionalFormatting sqref="D109">
    <cfRule type="cellIs" dxfId="107" priority="14" operator="equal">
      <formula>2</formula>
    </cfRule>
  </conditionalFormatting>
  <conditionalFormatting sqref="E49:F49">
    <cfRule type="cellIs" dxfId="106" priority="124" operator="greaterThan">
      <formula>2</formula>
    </cfRule>
  </conditionalFormatting>
  <conditionalFormatting sqref="E49:F49">
    <cfRule type="cellIs" dxfId="105" priority="123" operator="equal">
      <formula>2</formula>
    </cfRule>
  </conditionalFormatting>
  <conditionalFormatting sqref="C53:F53">
    <cfRule type="cellIs" dxfId="104" priority="120" operator="greaterThan">
      <formula>2</formula>
    </cfRule>
  </conditionalFormatting>
  <conditionalFormatting sqref="D53">
    <cfRule type="cellIs" dxfId="103" priority="114" operator="equal">
      <formula>2</formula>
    </cfRule>
  </conditionalFormatting>
  <conditionalFormatting sqref="C53:F53">
    <cfRule type="cellIs" dxfId="102" priority="119" operator="equal">
      <formula>2</formula>
    </cfRule>
  </conditionalFormatting>
  <conditionalFormatting sqref="D53">
    <cfRule type="cellIs" dxfId="101" priority="113" operator="greaterThan">
      <formula>2</formula>
    </cfRule>
  </conditionalFormatting>
  <conditionalFormatting sqref="C53">
    <cfRule type="cellIs" dxfId="100" priority="118" operator="equal">
      <formula>2</formula>
    </cfRule>
  </conditionalFormatting>
  <conditionalFormatting sqref="D53">
    <cfRule type="cellIs" dxfId="99" priority="115" operator="greaterThan">
      <formula>2</formula>
    </cfRule>
  </conditionalFormatting>
  <conditionalFormatting sqref="D53">
    <cfRule type="cellIs" dxfId="98" priority="112" operator="equal">
      <formula>2</formula>
    </cfRule>
  </conditionalFormatting>
  <conditionalFormatting sqref="D53">
    <cfRule type="cellIs" dxfId="97" priority="111" operator="greaterThan">
      <formula>2</formula>
    </cfRule>
  </conditionalFormatting>
  <conditionalFormatting sqref="C61:G61">
    <cfRule type="cellIs" dxfId="96" priority="110" operator="greaterThan">
      <formula>2</formula>
    </cfRule>
  </conditionalFormatting>
  <conditionalFormatting sqref="C61:G61">
    <cfRule type="cellIs" dxfId="95" priority="109" operator="equal">
      <formula>2</formula>
    </cfRule>
  </conditionalFormatting>
  <conditionalFormatting sqref="D61">
    <cfRule type="cellIs" dxfId="94" priority="108" operator="equal">
      <formula>2</formula>
    </cfRule>
  </conditionalFormatting>
  <conditionalFormatting sqref="D61">
    <cfRule type="cellIs" dxfId="93" priority="107" operator="greaterThan">
      <formula>2</formula>
    </cfRule>
  </conditionalFormatting>
  <conditionalFormatting sqref="G61">
    <cfRule type="cellIs" dxfId="92" priority="103" operator="greaterThan">
      <formula>2</formula>
    </cfRule>
  </conditionalFormatting>
  <conditionalFormatting sqref="G61">
    <cfRule type="cellIs" dxfId="91" priority="104" operator="equal">
      <formula>2</formula>
    </cfRule>
  </conditionalFormatting>
  <conditionalFormatting sqref="E61">
    <cfRule type="cellIs" dxfId="90" priority="106" operator="equal">
      <formula>2</formula>
    </cfRule>
  </conditionalFormatting>
  <conditionalFormatting sqref="E61">
    <cfRule type="cellIs" dxfId="89" priority="105" operator="greaterThan">
      <formula>2</formula>
    </cfRule>
  </conditionalFormatting>
  <conditionalFormatting sqref="C65:G65">
    <cfRule type="cellIs" dxfId="88" priority="102" operator="greaterThan">
      <formula>2</formula>
    </cfRule>
  </conditionalFormatting>
  <conditionalFormatting sqref="C65:G65">
    <cfRule type="cellIs" dxfId="87" priority="101" operator="equal">
      <formula>2</formula>
    </cfRule>
  </conditionalFormatting>
  <conditionalFormatting sqref="D65">
    <cfRule type="cellIs" dxfId="86" priority="99" operator="greaterThan">
      <formula>2</formula>
    </cfRule>
  </conditionalFormatting>
  <conditionalFormatting sqref="E65">
    <cfRule type="cellIs" dxfId="85" priority="98" operator="equal">
      <formula>2</formula>
    </cfRule>
  </conditionalFormatting>
  <conditionalFormatting sqref="E65">
    <cfRule type="cellIs" dxfId="84" priority="97" operator="greaterThan">
      <formula>2</formula>
    </cfRule>
  </conditionalFormatting>
  <conditionalFormatting sqref="G65">
    <cfRule type="cellIs" dxfId="83" priority="96" operator="equal">
      <formula>2</formula>
    </cfRule>
  </conditionalFormatting>
  <conditionalFormatting sqref="D65">
    <cfRule type="cellIs" dxfId="82" priority="100" operator="equal">
      <formula>2</formula>
    </cfRule>
  </conditionalFormatting>
  <conditionalFormatting sqref="G65">
    <cfRule type="cellIs" dxfId="81" priority="95" operator="greaterThan">
      <formula>2</formula>
    </cfRule>
  </conditionalFormatting>
  <conditionalFormatting sqref="C69:F69">
    <cfRule type="cellIs" dxfId="80" priority="93" operator="equal">
      <formula>2</formula>
    </cfRule>
  </conditionalFormatting>
  <conditionalFormatting sqref="C69:F69">
    <cfRule type="cellIs" dxfId="79" priority="94" operator="greaterThan">
      <formula>2</formula>
    </cfRule>
  </conditionalFormatting>
  <conditionalFormatting sqref="F69">
    <cfRule type="cellIs" dxfId="78" priority="89" operator="greaterThan">
      <formula>2</formula>
    </cfRule>
  </conditionalFormatting>
  <conditionalFormatting sqref="D69">
    <cfRule type="cellIs" dxfId="77" priority="92" operator="equal">
      <formula>2</formula>
    </cfRule>
  </conditionalFormatting>
  <conditionalFormatting sqref="F81">
    <cfRule type="cellIs" dxfId="76" priority="85" operator="equal">
      <formula>2</formula>
    </cfRule>
  </conditionalFormatting>
  <conditionalFormatting sqref="F81">
    <cfRule type="cellIs" dxfId="75" priority="86" operator="greaterThan">
      <formula>2</formula>
    </cfRule>
  </conditionalFormatting>
  <conditionalFormatting sqref="D81">
    <cfRule type="cellIs" dxfId="74" priority="80" operator="equal">
      <formula>2</formula>
    </cfRule>
  </conditionalFormatting>
  <conditionalFormatting sqref="F81">
    <cfRule type="cellIs" dxfId="73" priority="83" operator="greaterThan">
      <formula>2</formula>
    </cfRule>
  </conditionalFormatting>
  <conditionalFormatting sqref="D81">
    <cfRule type="cellIs" dxfId="72" priority="79" operator="greaterThan">
      <formula>2</formula>
    </cfRule>
  </conditionalFormatting>
  <conditionalFormatting sqref="D81">
    <cfRule type="cellIs" dxfId="71" priority="82" operator="greaterThan">
      <formula>2</formula>
    </cfRule>
  </conditionalFormatting>
  <conditionalFormatting sqref="D81">
    <cfRule type="cellIs" dxfId="70" priority="81" operator="equal">
      <formula>2</formula>
    </cfRule>
  </conditionalFormatting>
  <conditionalFormatting sqref="C81 E81">
    <cfRule type="cellIs" dxfId="69" priority="88" operator="greaterThan">
      <formula>2</formula>
    </cfRule>
  </conditionalFormatting>
  <conditionalFormatting sqref="C81 E81">
    <cfRule type="cellIs" dxfId="68" priority="87" operator="equal">
      <formula>2</formula>
    </cfRule>
  </conditionalFormatting>
  <conditionalFormatting sqref="F77">
    <cfRule type="cellIs" dxfId="67" priority="75" operator="equal">
      <formula>2</formula>
    </cfRule>
  </conditionalFormatting>
  <conditionalFormatting sqref="F77">
    <cfRule type="cellIs" dxfId="66" priority="76" operator="greaterThan">
      <formula>2</formula>
    </cfRule>
  </conditionalFormatting>
  <conditionalFormatting sqref="D85">
    <cfRule type="cellIs" dxfId="65" priority="56" operator="equal">
      <formula>2</formula>
    </cfRule>
  </conditionalFormatting>
  <conditionalFormatting sqref="F77">
    <cfRule type="cellIs" dxfId="64" priority="74" operator="equal">
      <formula>2</formula>
    </cfRule>
  </conditionalFormatting>
  <conditionalFormatting sqref="F77">
    <cfRule type="cellIs" dxfId="63" priority="73" operator="greaterThan">
      <formula>2</formula>
    </cfRule>
  </conditionalFormatting>
  <conditionalFormatting sqref="D85">
    <cfRule type="cellIs" dxfId="62" priority="55" operator="greaterThan">
      <formula>2</formula>
    </cfRule>
  </conditionalFormatting>
  <conditionalFormatting sqref="D85">
    <cfRule type="cellIs" dxfId="61" priority="58" operator="greaterThan">
      <formula>2</formula>
    </cfRule>
  </conditionalFormatting>
  <conditionalFormatting sqref="D85">
    <cfRule type="cellIs" dxfId="60" priority="57" operator="equal">
      <formula>2</formula>
    </cfRule>
  </conditionalFormatting>
  <conditionalFormatting sqref="C77 E77">
    <cfRule type="cellIs" dxfId="59" priority="78" operator="greaterThan">
      <formula>2</formula>
    </cfRule>
  </conditionalFormatting>
  <conditionalFormatting sqref="C77 E77">
    <cfRule type="cellIs" dxfId="58" priority="77" operator="equal">
      <formula>2</formula>
    </cfRule>
  </conditionalFormatting>
  <conditionalFormatting sqref="F85">
    <cfRule type="cellIs" dxfId="57" priority="61" operator="equal">
      <formula>2</formula>
    </cfRule>
  </conditionalFormatting>
  <conditionalFormatting sqref="F85">
    <cfRule type="cellIs" dxfId="56" priority="62" operator="greaterThan">
      <formula>2</formula>
    </cfRule>
  </conditionalFormatting>
  <conditionalFormatting sqref="F85">
    <cfRule type="cellIs" dxfId="55" priority="60" operator="equal">
      <formula>2</formula>
    </cfRule>
  </conditionalFormatting>
  <conditionalFormatting sqref="F85">
    <cfRule type="cellIs" dxfId="54" priority="59" operator="greaterThan">
      <formula>2</formula>
    </cfRule>
  </conditionalFormatting>
  <conditionalFormatting sqref="E85">
    <cfRule type="cellIs" dxfId="53" priority="66" operator="greaterThan">
      <formula>2</formula>
    </cfRule>
  </conditionalFormatting>
  <conditionalFormatting sqref="E85">
    <cfRule type="cellIs" dxfId="52" priority="65" operator="equal">
      <formula>2</formula>
    </cfRule>
  </conditionalFormatting>
  <conditionalFormatting sqref="E85">
    <cfRule type="cellIs" dxfId="51" priority="64" operator="equal">
      <formula>2</formula>
    </cfRule>
  </conditionalFormatting>
  <conditionalFormatting sqref="E85">
    <cfRule type="cellIs" dxfId="50" priority="63" operator="greaterThan">
      <formula>2</formula>
    </cfRule>
  </conditionalFormatting>
  <conditionalFormatting sqref="C85">
    <cfRule type="cellIs" dxfId="49" priority="67" operator="equal">
      <formula>2</formula>
    </cfRule>
  </conditionalFormatting>
  <conditionalFormatting sqref="C85">
    <cfRule type="cellIs" dxfId="48" priority="68" operator="greaterThan">
      <formula>2</formula>
    </cfRule>
  </conditionalFormatting>
  <conditionalFormatting sqref="D97">
    <cfRule type="cellIs" dxfId="47" priority="44" operator="greaterThan">
      <formula>2</formula>
    </cfRule>
  </conditionalFormatting>
  <conditionalFormatting sqref="D97">
    <cfRule type="cellIs" dxfId="46" priority="43" operator="equal">
      <formula>2</formula>
    </cfRule>
  </conditionalFormatting>
  <conditionalFormatting sqref="D97">
    <cfRule type="cellIs" dxfId="45" priority="41" operator="greaterThan">
      <formula>2</formula>
    </cfRule>
  </conditionalFormatting>
  <conditionalFormatting sqref="D97">
    <cfRule type="cellIs" dxfId="44" priority="42" operator="equal">
      <formula>2</formula>
    </cfRule>
  </conditionalFormatting>
  <conditionalFormatting sqref="C97">
    <cfRule type="cellIs" dxfId="43" priority="54" operator="greaterThan">
      <formula>2</formula>
    </cfRule>
  </conditionalFormatting>
  <conditionalFormatting sqref="C97">
    <cfRule type="cellIs" dxfId="42" priority="53" operator="equal">
      <formula>2</formula>
    </cfRule>
  </conditionalFormatting>
  <conditionalFormatting sqref="F97">
    <cfRule type="cellIs" dxfId="41" priority="48" operator="greaterThan">
      <formula>2</formula>
    </cfRule>
  </conditionalFormatting>
  <conditionalFormatting sqref="E97">
    <cfRule type="cellIs" dxfId="40" priority="49" operator="greaterThan">
      <formula>2</formula>
    </cfRule>
  </conditionalFormatting>
  <conditionalFormatting sqref="F97">
    <cfRule type="cellIs" dxfId="39" priority="47" operator="equal">
      <formula>2</formula>
    </cfRule>
  </conditionalFormatting>
  <conditionalFormatting sqref="F97">
    <cfRule type="cellIs" dxfId="38" priority="45" operator="greaterThan">
      <formula>2</formula>
    </cfRule>
  </conditionalFormatting>
  <conditionalFormatting sqref="E97">
    <cfRule type="cellIs" dxfId="37" priority="50" operator="equal">
      <formula>2</formula>
    </cfRule>
  </conditionalFormatting>
  <conditionalFormatting sqref="E97">
    <cfRule type="cellIs" dxfId="36" priority="52" operator="greaterThan">
      <formula>2</formula>
    </cfRule>
  </conditionalFormatting>
  <conditionalFormatting sqref="F97">
    <cfRule type="cellIs" dxfId="35" priority="46" operator="equal">
      <formula>2</formula>
    </cfRule>
  </conditionalFormatting>
  <conditionalFormatting sqref="E97">
    <cfRule type="cellIs" dxfId="34" priority="51" operator="equal">
      <formula>2</formula>
    </cfRule>
  </conditionalFormatting>
  <conditionalFormatting sqref="D93">
    <cfRule type="cellIs" dxfId="33" priority="30" operator="greaterThan">
      <formula>2</formula>
    </cfRule>
  </conditionalFormatting>
  <conditionalFormatting sqref="D93">
    <cfRule type="cellIs" dxfId="32" priority="29" operator="equal">
      <formula>2</formula>
    </cfRule>
  </conditionalFormatting>
  <conditionalFormatting sqref="D93">
    <cfRule type="cellIs" dxfId="31" priority="27" operator="greaterThan">
      <formula>2</formula>
    </cfRule>
  </conditionalFormatting>
  <conditionalFormatting sqref="D93">
    <cfRule type="cellIs" dxfId="30" priority="28" operator="equal">
      <formula>2</formula>
    </cfRule>
  </conditionalFormatting>
  <conditionalFormatting sqref="C93">
    <cfRule type="cellIs" dxfId="29" priority="40" operator="greaterThan">
      <formula>2</formula>
    </cfRule>
  </conditionalFormatting>
  <conditionalFormatting sqref="C93">
    <cfRule type="cellIs" dxfId="28" priority="39" operator="equal">
      <formula>2</formula>
    </cfRule>
  </conditionalFormatting>
  <conditionalFormatting sqref="F93">
    <cfRule type="cellIs" dxfId="27" priority="34" operator="greaterThan">
      <formula>2</formula>
    </cfRule>
  </conditionalFormatting>
  <conditionalFormatting sqref="E93">
    <cfRule type="cellIs" dxfId="26" priority="35" operator="greaterThan">
      <formula>2</formula>
    </cfRule>
  </conditionalFormatting>
  <conditionalFormatting sqref="F93">
    <cfRule type="cellIs" dxfId="25" priority="33" operator="equal">
      <formula>2</formula>
    </cfRule>
  </conditionalFormatting>
  <conditionalFormatting sqref="F93">
    <cfRule type="cellIs" dxfId="24" priority="31" operator="greaterThan">
      <formula>2</formula>
    </cfRule>
  </conditionalFormatting>
  <conditionalFormatting sqref="E93">
    <cfRule type="cellIs" dxfId="23" priority="36" operator="equal">
      <formula>2</formula>
    </cfRule>
  </conditionalFormatting>
  <conditionalFormatting sqref="E93">
    <cfRule type="cellIs" dxfId="22" priority="38" operator="greaterThan">
      <formula>2</formula>
    </cfRule>
  </conditionalFormatting>
  <conditionalFormatting sqref="F93">
    <cfRule type="cellIs" dxfId="21" priority="32" operator="equal">
      <formula>2</formula>
    </cfRule>
  </conditionalFormatting>
  <conditionalFormatting sqref="E93">
    <cfRule type="cellIs" dxfId="20" priority="37" operator="equal">
      <formula>2</formula>
    </cfRule>
  </conditionalFormatting>
  <conditionalFormatting sqref="D77">
    <cfRule type="cellIs" dxfId="19" priority="26" operator="greaterThan">
      <formula>2</formula>
    </cfRule>
  </conditionalFormatting>
  <conditionalFormatting sqref="D77">
    <cfRule type="cellIs" dxfId="18" priority="25" operator="equal">
      <formula>2</formula>
    </cfRule>
  </conditionalFormatting>
  <conditionalFormatting sqref="D77">
    <cfRule type="cellIs" dxfId="17" priority="23" operator="greaterThan">
      <formula>2</formula>
    </cfRule>
  </conditionalFormatting>
  <conditionalFormatting sqref="D77">
    <cfRule type="cellIs" dxfId="16" priority="24" operator="equal">
      <formula>2</formula>
    </cfRule>
  </conditionalFormatting>
  <conditionalFormatting sqref="C101:E101">
    <cfRule type="cellIs" dxfId="15" priority="22" operator="greaterThan">
      <formula>2</formula>
    </cfRule>
  </conditionalFormatting>
  <conditionalFormatting sqref="C101:E101">
    <cfRule type="cellIs" dxfId="14" priority="21" operator="equal">
      <formula>2</formula>
    </cfRule>
  </conditionalFormatting>
  <conditionalFormatting sqref="D109">
    <cfRule type="cellIs" dxfId="13" priority="15" operator="equal">
      <formula>2</formula>
    </cfRule>
  </conditionalFormatting>
  <conditionalFormatting sqref="D109">
    <cfRule type="cellIs" dxfId="12" priority="16" operator="greaterThan">
      <formula>2</formula>
    </cfRule>
  </conditionalFormatting>
  <conditionalFormatting sqref="C17">
    <cfRule type="cellIs" dxfId="11" priority="9" operator="greaterThan">
      <formula>2</formula>
    </cfRule>
  </conditionalFormatting>
  <conditionalFormatting sqref="C17">
    <cfRule type="cellIs" dxfId="10" priority="12" operator="greaterThan">
      <formula>2</formula>
    </cfRule>
  </conditionalFormatting>
  <conditionalFormatting sqref="C17">
    <cfRule type="cellIs" dxfId="9" priority="11" operator="equal">
      <formula>2</formula>
    </cfRule>
  </conditionalFormatting>
  <conditionalFormatting sqref="C17">
    <cfRule type="cellIs" dxfId="8" priority="10" operator="equal">
      <formula>2</formula>
    </cfRule>
  </conditionalFormatting>
  <conditionalFormatting sqref="E17">
    <cfRule type="cellIs" dxfId="7" priority="5" operator="greaterThan">
      <formula>2</formula>
    </cfRule>
  </conditionalFormatting>
  <conditionalFormatting sqref="E17">
    <cfRule type="cellIs" dxfId="6" priority="8" operator="greaterThan">
      <formula>2</formula>
    </cfRule>
  </conditionalFormatting>
  <conditionalFormatting sqref="E17">
    <cfRule type="cellIs" dxfId="5" priority="7" operator="equal">
      <formula>2</formula>
    </cfRule>
  </conditionalFormatting>
  <conditionalFormatting sqref="E17">
    <cfRule type="cellIs" dxfId="4" priority="6" operator="equal">
      <formula>2</formula>
    </cfRule>
  </conditionalFormatting>
  <conditionalFormatting sqref="G17">
    <cfRule type="cellIs" dxfId="3" priority="4" operator="greaterThan">
      <formula>2</formula>
    </cfRule>
  </conditionalFormatting>
  <conditionalFormatting sqref="G17">
    <cfRule type="cellIs" dxfId="2" priority="3" operator="equal">
      <formula>2</formula>
    </cfRule>
  </conditionalFormatting>
  <conditionalFormatting sqref="G21">
    <cfRule type="cellIs" dxfId="1" priority="2" operator="greaterThan">
      <formula>2</formula>
    </cfRule>
  </conditionalFormatting>
  <conditionalFormatting sqref="G21">
    <cfRule type="cellIs" dxfId="0" priority="1" operator="equal">
      <formula>2</formula>
    </cfRule>
  </conditionalFormatting>
  <printOptions horizontalCentered="1"/>
  <pageMargins left="0.25" right="0.25" top="0.75" bottom="0.75" header="0.3" footer="0.3"/>
  <pageSetup paperSize="9" scale="66" fitToHeight="0" orientation="portrait" r:id="rId1"/>
  <rowBreaks count="1" manualBreakCount="1">
    <brk id="78" max="12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3"/>
  <sheetViews>
    <sheetView showGridLines="0" view="pageBreakPreview" zoomScaleNormal="100" zoomScaleSheetLayoutView="100" workbookViewId="0">
      <selection activeCell="C11" sqref="C11:E12"/>
    </sheetView>
  </sheetViews>
  <sheetFormatPr defaultRowHeight="13.2"/>
  <cols>
    <col min="2" max="2" width="9.109375" customWidth="1"/>
    <col min="3" max="3" width="56.6640625" customWidth="1"/>
    <col min="4" max="4" width="18.33203125" customWidth="1"/>
    <col min="5" max="5" width="14.5546875" customWidth="1"/>
  </cols>
  <sheetData>
    <row r="1" spans="1:13" s="61" customFormat="1" ht="15" customHeight="1">
      <c r="A1" s="357" t="s">
        <v>5</v>
      </c>
      <c r="B1" s="357"/>
      <c r="C1" s="357"/>
      <c r="D1" s="357"/>
      <c r="E1" s="357"/>
      <c r="F1" s="357"/>
      <c r="G1" s="357"/>
      <c r="H1" s="60"/>
      <c r="I1" s="60"/>
      <c r="J1" s="60"/>
      <c r="K1" s="60"/>
      <c r="L1" s="60"/>
    </row>
    <row r="2" spans="1:13" s="61" customFormat="1" ht="15" customHeight="1">
      <c r="A2" s="357" t="s">
        <v>122</v>
      </c>
      <c r="B2" s="357"/>
      <c r="C2" s="357"/>
      <c r="D2" s="357"/>
      <c r="E2" s="357"/>
      <c r="F2" s="357"/>
      <c r="G2" s="357"/>
      <c r="H2" s="60"/>
      <c r="I2" s="60"/>
      <c r="J2" s="60"/>
      <c r="K2" s="60"/>
      <c r="L2" s="60"/>
    </row>
    <row r="3" spans="1:13" s="61" customFormat="1" ht="15" customHeight="1">
      <c r="A3" s="357" t="s">
        <v>121</v>
      </c>
      <c r="B3" s="357"/>
      <c r="C3" s="357"/>
      <c r="D3" s="357"/>
      <c r="E3" s="357"/>
      <c r="F3" s="357"/>
      <c r="G3" s="357"/>
      <c r="H3" s="60"/>
      <c r="I3" s="60"/>
      <c r="J3" s="60"/>
      <c r="K3" s="60"/>
      <c r="L3" s="60"/>
    </row>
    <row r="4" spans="1:13" s="61" customFormat="1" ht="15" customHeight="1">
      <c r="A4" s="357" t="s">
        <v>120</v>
      </c>
      <c r="B4" s="357"/>
      <c r="C4" s="357"/>
      <c r="D4" s="357"/>
      <c r="E4" s="357"/>
      <c r="F4" s="357"/>
      <c r="G4" s="357"/>
      <c r="H4" s="60"/>
      <c r="I4" s="60"/>
      <c r="J4" s="60"/>
      <c r="K4" s="60"/>
      <c r="L4" s="60"/>
    </row>
    <row r="5" spans="1:13" s="61" customFormat="1" ht="15" customHeight="1">
      <c r="A5" s="357" t="s">
        <v>132</v>
      </c>
      <c r="B5" s="357"/>
      <c r="C5" s="357"/>
      <c r="D5" s="357"/>
      <c r="E5" s="357"/>
      <c r="F5" s="357"/>
      <c r="G5" s="357"/>
      <c r="H5" s="60"/>
      <c r="I5" s="60"/>
      <c r="J5" s="60"/>
      <c r="K5" s="60"/>
      <c r="L5" s="60"/>
    </row>
    <row r="6" spans="1:13" s="61" customFormat="1" ht="15" customHeight="1">
      <c r="A6" s="357" t="s">
        <v>131</v>
      </c>
      <c r="B6" s="357"/>
      <c r="C6" s="357"/>
      <c r="D6" s="357"/>
      <c r="E6" s="357"/>
      <c r="F6" s="357"/>
      <c r="G6" s="357"/>
      <c r="H6" s="60"/>
      <c r="I6" s="60"/>
      <c r="J6" s="60"/>
      <c r="K6" s="60"/>
      <c r="L6" s="60"/>
    </row>
    <row r="7" spans="1:13" s="61" customFormat="1" ht="12.9" customHeight="1">
      <c r="A7" s="101"/>
      <c r="B7" s="101"/>
      <c r="C7" s="101"/>
      <c r="D7" s="101"/>
      <c r="E7" s="101"/>
      <c r="F7" s="101"/>
      <c r="G7" s="101"/>
      <c r="H7" s="60"/>
      <c r="I7" s="60"/>
      <c r="J7" s="60"/>
      <c r="K7" s="60"/>
      <c r="L7" s="60"/>
    </row>
    <row r="8" spans="1:13" s="61" customFormat="1">
      <c r="A8" s="50"/>
      <c r="B8" s="231" t="s">
        <v>134</v>
      </c>
      <c r="C8" s="232"/>
      <c r="D8" s="232"/>
      <c r="E8" s="232"/>
      <c r="F8" s="233"/>
      <c r="G8" s="50"/>
      <c r="H8" s="50"/>
      <c r="I8" s="62"/>
      <c r="J8" s="62"/>
      <c r="M8" s="62"/>
    </row>
    <row r="9" spans="1:13" s="61" customFormat="1" ht="15.75" customHeight="1">
      <c r="A9" s="51"/>
      <c r="B9" s="319" t="s">
        <v>123</v>
      </c>
      <c r="C9" s="319"/>
      <c r="D9" s="319"/>
      <c r="E9" s="319"/>
      <c r="F9" s="319"/>
      <c r="G9" s="319"/>
      <c r="H9" s="319"/>
      <c r="I9" s="62"/>
      <c r="J9" s="62"/>
      <c r="M9" s="62"/>
    </row>
    <row r="10" spans="1:13" s="61" customFormat="1" ht="20.100000000000001" customHeight="1">
      <c r="A10" s="120"/>
      <c r="B10" s="360" t="s">
        <v>68</v>
      </c>
      <c r="C10" s="360"/>
      <c r="D10" s="360"/>
      <c r="E10" s="360"/>
      <c r="F10" s="360"/>
      <c r="G10" s="120"/>
      <c r="H10" s="63"/>
      <c r="I10" s="63"/>
    </row>
    <row r="11" spans="1:13" s="61" customFormat="1" ht="9.9" customHeight="1">
      <c r="C11" s="358"/>
      <c r="D11" s="358"/>
      <c r="E11" s="358"/>
    </row>
    <row r="12" spans="1:13" ht="18.75" customHeight="1" thickBot="1">
      <c r="A12" s="51"/>
      <c r="B12" s="58"/>
      <c r="C12" s="359"/>
      <c r="D12" s="359"/>
      <c r="E12" s="359"/>
      <c r="F12" s="51"/>
      <c r="G12" s="51"/>
    </row>
    <row r="13" spans="1:13" s="39" customFormat="1" ht="30" customHeight="1" thickBot="1">
      <c r="B13" s="38"/>
      <c r="C13" s="42" t="s">
        <v>27</v>
      </c>
      <c r="D13" s="40" t="s">
        <v>1</v>
      </c>
      <c r="E13" s="41" t="s">
        <v>3</v>
      </c>
      <c r="F13" s="38"/>
    </row>
    <row r="14" spans="1:13" ht="34.950000000000003" customHeight="1">
      <c r="B14" s="1"/>
      <c r="C14" s="259" t="s">
        <v>11</v>
      </c>
      <c r="D14" s="36" t="s">
        <v>0</v>
      </c>
      <c r="E14" s="117">
        <f>'CHAPISCO OK'!E72</f>
        <v>353.03711000000004</v>
      </c>
      <c r="F14" s="44"/>
    </row>
    <row r="15" spans="1:13" ht="34.950000000000003" customHeight="1">
      <c r="B15" s="1"/>
      <c r="C15" s="77" t="s">
        <v>54</v>
      </c>
      <c r="D15" s="216" t="s">
        <v>0</v>
      </c>
      <c r="E15" s="118">
        <f>'CHAPISCO OK'!E73</f>
        <v>25.443000000000005</v>
      </c>
      <c r="F15" s="44"/>
    </row>
    <row r="16" spans="1:13" ht="34.950000000000003" customHeight="1">
      <c r="B16" s="1"/>
      <c r="C16" s="77" t="s">
        <v>55</v>
      </c>
      <c r="D16" s="216" t="s">
        <v>0</v>
      </c>
      <c r="E16" s="118">
        <f>'CHAPISCO OK'!E74</f>
        <v>63.513499999999993</v>
      </c>
      <c r="F16" s="44"/>
    </row>
    <row r="17" spans="2:6" ht="34.950000000000003" customHeight="1">
      <c r="B17" s="1"/>
      <c r="C17" s="77" t="s">
        <v>117</v>
      </c>
      <c r="D17" s="216" t="s">
        <v>0</v>
      </c>
      <c r="E17" s="118">
        <f>'EMBOÇO, REBOCO'!D114</f>
        <v>84.083750000000009</v>
      </c>
      <c r="F17" s="45"/>
    </row>
    <row r="18" spans="2:6" ht="34.950000000000003" customHeight="1">
      <c r="B18" s="1"/>
      <c r="C18" s="77" t="s">
        <v>116</v>
      </c>
      <c r="D18" s="37" t="s">
        <v>0</v>
      </c>
      <c r="E18" s="118">
        <f>'EMBOÇO, REBOCO'!D115</f>
        <v>24.432000000000002</v>
      </c>
      <c r="F18" s="45"/>
    </row>
    <row r="19" spans="2:6" ht="34.950000000000003" customHeight="1">
      <c r="B19" s="1"/>
      <c r="C19" s="260" t="s">
        <v>64</v>
      </c>
      <c r="D19" s="37" t="s">
        <v>0</v>
      </c>
      <c r="E19" s="118">
        <f>'EMBOÇO, REBOCO'!D116</f>
        <v>33.169000000000011</v>
      </c>
      <c r="F19" s="45"/>
    </row>
    <row r="20" spans="2:6" ht="34.950000000000003" customHeight="1">
      <c r="B20" s="1"/>
      <c r="C20" s="260" t="s">
        <v>66</v>
      </c>
      <c r="D20" s="37" t="s">
        <v>65</v>
      </c>
      <c r="E20" s="118">
        <f>'EMBOÇO, REBOCO'!D117</f>
        <v>142.86600000000001</v>
      </c>
      <c r="F20" s="45"/>
    </row>
    <row r="21" spans="2:6" ht="34.950000000000003" customHeight="1">
      <c r="B21" s="1"/>
      <c r="C21" s="260" t="s">
        <v>12</v>
      </c>
      <c r="D21" s="37" t="s">
        <v>0</v>
      </c>
      <c r="E21" s="118">
        <f>'EMBOÇO, REBOCO'!D118</f>
        <v>68.486999999999995</v>
      </c>
      <c r="F21" s="45"/>
    </row>
    <row r="22" spans="2:6" ht="34.950000000000003" customHeight="1">
      <c r="B22" s="1"/>
      <c r="C22" s="76" t="s">
        <v>56</v>
      </c>
      <c r="D22" s="37" t="s">
        <v>0</v>
      </c>
      <c r="E22" s="118">
        <f>'EMBOÇO, REBOCO'!D119</f>
        <v>25.442999999999998</v>
      </c>
      <c r="F22" s="45"/>
    </row>
    <row r="23" spans="2:6" ht="34.950000000000003" customHeight="1">
      <c r="B23" s="1"/>
      <c r="C23" s="76" t="s">
        <v>57</v>
      </c>
      <c r="D23" s="37" t="s">
        <v>0</v>
      </c>
      <c r="E23" s="118">
        <f>'EMBOÇO, REBOCO'!D120</f>
        <v>63.513499999999993</v>
      </c>
      <c r="F23" s="45"/>
    </row>
    <row r="24" spans="2:6" ht="34.950000000000003" customHeight="1">
      <c r="B24" s="1"/>
      <c r="C24" s="237" t="s">
        <v>127</v>
      </c>
      <c r="D24" s="238" t="s">
        <v>0</v>
      </c>
      <c r="E24" s="118">
        <f>'PINT, CER'!D127</f>
        <v>41.045000000000002</v>
      </c>
      <c r="F24" s="45"/>
    </row>
    <row r="25" spans="2:6" ht="34.950000000000003" customHeight="1">
      <c r="B25" s="1"/>
      <c r="C25" s="237" t="s">
        <v>128</v>
      </c>
      <c r="D25" s="238" t="s">
        <v>0</v>
      </c>
      <c r="E25" s="119">
        <f>'PINT, CER'!D128+'PINT, CER'!D129</f>
        <v>275.24250000000001</v>
      </c>
      <c r="F25" s="45"/>
    </row>
    <row r="26" spans="2:6" ht="34.950000000000003" customHeight="1">
      <c r="B26" s="1"/>
      <c r="C26" s="77" t="s">
        <v>9</v>
      </c>
      <c r="D26" s="37" t="s">
        <v>0</v>
      </c>
      <c r="E26" s="119">
        <f>'PINT, CER'!D125</f>
        <v>99.24675000000002</v>
      </c>
      <c r="F26" s="1"/>
    </row>
    <row r="27" spans="2:6" ht="34.950000000000003" customHeight="1">
      <c r="B27" s="1"/>
      <c r="C27" s="77" t="s">
        <v>58</v>
      </c>
      <c r="D27" s="37" t="s">
        <v>0</v>
      </c>
      <c r="E27" s="119">
        <f>'PINT, CER'!D126</f>
        <v>85.499999999999986</v>
      </c>
      <c r="F27" s="1"/>
    </row>
    <row r="28" spans="2:6" ht="34.950000000000003" customHeight="1">
      <c r="B28" s="1"/>
      <c r="C28" s="77" t="s">
        <v>6</v>
      </c>
      <c r="D28" s="37" t="s">
        <v>0</v>
      </c>
      <c r="E28" s="119">
        <f>'PINT, CER'!D124</f>
        <v>308.89675</v>
      </c>
      <c r="F28" s="46"/>
    </row>
    <row r="29" spans="2:6" ht="34.950000000000003" customHeight="1" thickBot="1">
      <c r="B29" s="1"/>
      <c r="C29" s="78" t="s">
        <v>10</v>
      </c>
      <c r="D29" s="79" t="s">
        <v>0</v>
      </c>
      <c r="E29" s="80">
        <f>'PINT, CER'!D122+'PINT, CER'!D123</f>
        <v>308.89675</v>
      </c>
      <c r="F29" s="46"/>
    </row>
    <row r="30" spans="2:6">
      <c r="B30" s="1"/>
      <c r="C30" s="1"/>
      <c r="D30" s="43"/>
      <c r="E30" s="1"/>
      <c r="F30" s="1"/>
    </row>
    <row r="31" spans="2:6">
      <c r="B31" s="1"/>
      <c r="C31" s="1"/>
      <c r="D31" s="1"/>
      <c r="E31" s="1"/>
      <c r="F31" s="1"/>
    </row>
    <row r="32" spans="2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</sheetData>
  <mergeCells count="9">
    <mergeCell ref="C11:E12"/>
    <mergeCell ref="A6:G6"/>
    <mergeCell ref="A1:G1"/>
    <mergeCell ref="A2:G2"/>
    <mergeCell ref="A3:G3"/>
    <mergeCell ref="A4:G4"/>
    <mergeCell ref="A5:G5"/>
    <mergeCell ref="B10:F10"/>
    <mergeCell ref="B9:H9"/>
  </mergeCells>
  <printOptions horizontalCentered="1"/>
  <pageMargins left="0.25" right="0.25" top="0.75" bottom="0.75" header="0.3" footer="0.3"/>
  <pageSetup paperSize="9" scale="94" fitToHeight="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b8fd96bbdee6864775ca7237d8cf671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ea905dd6b780f97a736f1efa915c5c9e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Props1.xml><?xml version="1.0" encoding="utf-8"?>
<ds:datastoreItem xmlns:ds="http://schemas.openxmlformats.org/officeDocument/2006/customXml" ds:itemID="{32826A40-92A8-422C-8030-186ECA529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F4561-84B8-4C73-969E-E00FABDC1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1417C-8225-47A6-A87B-1799D505CAE5}">
  <ds:schemaRefs>
    <ds:schemaRef ds:uri="5ea28c26-d95d-407e-93ce-086b7e64b9ea"/>
    <ds:schemaRef ds:uri="f7fff33c-ea10-4d21-89ed-1d5228e4597c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CHAPISCO OK</vt:lpstr>
      <vt:lpstr>EMBOÇO, REBOCO</vt:lpstr>
      <vt:lpstr>PINT, CER</vt:lpstr>
      <vt:lpstr>RESUMO</vt:lpstr>
      <vt:lpstr>'CHAPISCO OK'!Area_de_impressao</vt:lpstr>
      <vt:lpstr>'PINT, CER'!Area_de_impressao</vt:lpstr>
      <vt:lpstr>RESUMO!Area_de_impressao</vt:lpstr>
      <vt:lpstr>'CHAPISCO OK'!Titulos_de_impressao</vt:lpstr>
      <vt:lpstr>'EMBOÇO, REBOCO'!Titulos_de_impressao</vt:lpstr>
      <vt:lpstr>'PINT, CER'!Titulos_de_impressao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Santos Souza</dc:creator>
  <cp:lastModifiedBy>Gabriel Silveira Alencar</cp:lastModifiedBy>
  <cp:lastPrinted>2019-09-25T18:47:20Z</cp:lastPrinted>
  <dcterms:created xsi:type="dcterms:W3CDTF">2013-05-03T18:50:05Z</dcterms:created>
  <dcterms:modified xsi:type="dcterms:W3CDTF">2025-02-10T16:52:19Z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