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Instituto Federal do Amazonas\IFAM\FISCALIZAÇÃO DE CONTRATOS\FISCALIZACAO REMANESCENTE REFEITORIO TABATINGA\PLANILHA DE MEDIÇÃO\MEDICAO 01\"/>
    </mc:Choice>
  </mc:AlternateContent>
  <xr:revisionPtr revIDLastSave="30" documentId="14_{344C4939-489E-4D5E-9A8A-B4B3AA712FD3}" xr6:coauthVersionLast="36" xr6:coauthVersionMax="36" xr10:uidLastSave="{CFB8A14E-0DAB-4F20-B2D6-A3F6CE71A4F2}"/>
  <bookViews>
    <workbookView xWindow="0" yWindow="0" windowWidth="28800" windowHeight="12336" xr2:uid="{00000000-000D-0000-FFFF-FFFF00000000}"/>
  </bookViews>
  <sheets>
    <sheet name="MEMÓRIA HIDROSSANITÁRIO" sheetId="1" r:id="rId1"/>
  </sheets>
  <definedNames>
    <definedName name="_xlnm.Print_Area" localSheetId="0">'MEMÓRIA HIDROSSANITÁRIO'!$A$1:$M$189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5" i="1" l="1"/>
  <c r="B136" i="1"/>
  <c r="C105" i="1" s="1"/>
  <c r="C30" i="1" l="1"/>
  <c r="C51" i="1" l="1"/>
  <c r="C50" i="1" l="1"/>
  <c r="C49" i="1"/>
  <c r="C47" i="1"/>
  <c r="C46" i="1"/>
  <c r="C45" i="1"/>
  <c r="C43" i="1"/>
  <c r="C40" i="1" l="1"/>
  <c r="C39" i="1"/>
  <c r="C36" i="1"/>
  <c r="C37" i="1"/>
  <c r="C69" i="1" l="1"/>
  <c r="C70" i="1"/>
  <c r="G70" i="1" s="1"/>
  <c r="C92" i="1"/>
  <c r="C97" i="1"/>
  <c r="C88" i="1"/>
  <c r="C90" i="1"/>
  <c r="C91" i="1"/>
  <c r="C94" i="1"/>
  <c r="C95" i="1"/>
  <c r="I70" i="1" l="1"/>
  <c r="I124" i="1" l="1"/>
  <c r="H124" i="1"/>
  <c r="G124" i="1"/>
  <c r="F124" i="1"/>
  <c r="E124" i="1"/>
  <c r="A70" i="1" l="1"/>
  <c r="H70" i="1" s="1"/>
  <c r="J70" i="1" l="1"/>
  <c r="F105" i="1"/>
  <c r="A105" i="1"/>
  <c r="H105" i="1" l="1"/>
  <c r="I105" i="1" s="1"/>
  <c r="D105" i="1"/>
  <c r="G105" i="1" s="1"/>
  <c r="G106" i="1" l="1"/>
  <c r="J105" i="1"/>
  <c r="J106" i="1" s="1"/>
  <c r="A12" i="1" l="1"/>
  <c r="D12" i="1" s="1"/>
  <c r="E13" i="1"/>
  <c r="F13" i="1" s="1"/>
  <c r="F14" i="1"/>
  <c r="F15" i="1"/>
  <c r="F16" i="1"/>
  <c r="F17" i="1"/>
  <c r="E12" i="1"/>
  <c r="A17" i="1"/>
  <c r="D17" i="1" s="1"/>
  <c r="A16" i="1"/>
  <c r="D16" i="1" s="1"/>
  <c r="A15" i="1"/>
  <c r="A14" i="1"/>
  <c r="A13" i="1"/>
  <c r="H13" i="1" l="1"/>
  <c r="I13" i="1" s="1"/>
  <c r="D13" i="1"/>
  <c r="G13" i="1" s="1"/>
  <c r="H14" i="1"/>
  <c r="I14" i="1" s="1"/>
  <c r="D14" i="1"/>
  <c r="G14" i="1" s="1"/>
  <c r="H15" i="1"/>
  <c r="I15" i="1" s="1"/>
  <c r="D15" i="1"/>
  <c r="G15" i="1" s="1"/>
  <c r="G16" i="1"/>
  <c r="G17" i="1"/>
  <c r="H16" i="1"/>
  <c r="I16" i="1" s="1"/>
  <c r="H17" i="1"/>
  <c r="I17" i="1" s="1"/>
  <c r="H12" i="1"/>
  <c r="C12" i="1"/>
  <c r="F12" i="1" s="1"/>
  <c r="G12" i="1" s="1"/>
  <c r="J15" i="1" l="1"/>
  <c r="J17" i="1"/>
  <c r="G18" i="1"/>
  <c r="J16" i="1"/>
  <c r="J13" i="1"/>
  <c r="J14" i="1"/>
  <c r="I12" i="1"/>
  <c r="J12" i="1" s="1"/>
  <c r="J18" i="1" l="1"/>
</calcChain>
</file>

<file path=xl/sharedStrings.xml><?xml version="1.0" encoding="utf-8"?>
<sst xmlns="http://schemas.openxmlformats.org/spreadsheetml/2006/main" count="240" uniqueCount="162">
  <si>
    <t>CAIXA DE INSPEÇÃO DE ESGOTO 60X60 CM</t>
  </si>
  <si>
    <t>CAIXA DE GORDURA 40x70</t>
  </si>
  <si>
    <t xml:space="preserve"> </t>
  </si>
  <si>
    <t>TUBOS EM PAREDES (DESCONTO)</t>
  </si>
  <si>
    <t>COMPRIMENTO DE TUBO (M)</t>
  </si>
  <si>
    <t>VOLUME DE ESCAVAÇÃO (M³)</t>
  </si>
  <si>
    <t>COMPRIMENTO DA VALA (M)</t>
  </si>
  <si>
    <t>SEÇÃO DA ESCAVAÇÃO (M²)</t>
  </si>
  <si>
    <t>SEÇÃO DO TUBO (M²)</t>
  </si>
  <si>
    <t>VOLUME DO TUBO</t>
  </si>
  <si>
    <t>TUBO DE ESGOTO</t>
  </si>
  <si>
    <t>TUBO DE 40mm</t>
  </si>
  <si>
    <t>TUBO DE 50mm</t>
  </si>
  <si>
    <t>TUBO DE 75mm</t>
  </si>
  <si>
    <t>TUBO DE 100mm</t>
  </si>
  <si>
    <t>TUBO DE 150mm</t>
  </si>
  <si>
    <t>TUBO DE 200mm</t>
  </si>
  <si>
    <t>VOLUME DE REATERRO</t>
  </si>
  <si>
    <t>UNIDADES</t>
  </si>
  <si>
    <t>TUBULAÇÕES DE ESGOTO, ESCAVAÇÃO E REATERRO DE VALAS</t>
  </si>
  <si>
    <t>25 mm</t>
  </si>
  <si>
    <t>32mm</t>
  </si>
  <si>
    <t>40mm</t>
  </si>
  <si>
    <t>50mm</t>
  </si>
  <si>
    <t>60mm</t>
  </si>
  <si>
    <t>TRECHO</t>
  </si>
  <si>
    <t>TUBOS HIDRÁULICOS</t>
  </si>
  <si>
    <t>TUBO DE INSTALAÇÕES HIDRÁULICAS</t>
  </si>
  <si>
    <t>TUBO DE 25mm</t>
  </si>
  <si>
    <t>TUBO DE 32mm</t>
  </si>
  <si>
    <t>REGISTRO DE GAVETA</t>
  </si>
  <si>
    <t>INSTALAÇÕES HIDRÁULICAS</t>
  </si>
  <si>
    <t>CAIXAS DE INSPEÇÃO HIDRÁULICA</t>
  </si>
  <si>
    <t>CAIXAS DE INSPEÇÃO, CAIXAS DE GORDURA, CAIXAS SIFONADAS, RALOS SIFONADOS</t>
  </si>
  <si>
    <t>Ralo sifonado alt. reg. saída  40</t>
  </si>
  <si>
    <t>INSTALAÇÃO PLUVIAL</t>
  </si>
  <si>
    <t>TUBO DE INSTALAÇÃO PLUVIAL</t>
  </si>
  <si>
    <t>TUBO DE 150 mm</t>
  </si>
  <si>
    <t>PRESILHAS</t>
  </si>
  <si>
    <t>RALO TIPO ABACAXI</t>
  </si>
  <si>
    <t>REGISTRO DE PRESSÃO DOS CHUVEIROS</t>
  </si>
  <si>
    <t>ACESSÓRIOS PLUVIAL</t>
  </si>
  <si>
    <t>JOELHO 90 GRAUS, PVC, SOLDÁVEL, DN 60MM</t>
  </si>
  <si>
    <t xml:space="preserve">TÊ, PVC, SOLDÁVEL, DN 60 MM </t>
  </si>
  <si>
    <t>UNID</t>
  </si>
  <si>
    <t>CONEXÕES HIDRÁULICAS NÃO INCLUSAS NA COMPOSIÇÃO DOS TUBOS DE 60mm</t>
  </si>
  <si>
    <t>REPÚBLICA FEDERATIVA DO BRASIL</t>
  </si>
  <si>
    <t>MINISTÉRIO DA EDUCAÇÃO</t>
  </si>
  <si>
    <t>SECRETARIA DE EDUCAÇÃO MÉDIA  E TECNOLÓGICA</t>
  </si>
  <si>
    <t>INSTITUTO FEDERAL DE EDUCAÇÃO, CIÊNCIA E TECNOLOGIA DO AMAZONAS</t>
  </si>
  <si>
    <r>
      <t xml:space="preserve">Endereço: </t>
    </r>
    <r>
      <rPr>
        <sz val="9"/>
        <color indexed="8"/>
        <rFont val="Arial"/>
        <family val="2"/>
      </rPr>
      <t xml:space="preserve">Avenida Santos Dumont, S/Nº. Bairro: Expansão Município: Tabatinga/AM – CEP: 69.640-000 </t>
    </r>
  </si>
  <si>
    <t>TUBO DE ÁGUAS PLUVIAIS</t>
  </si>
  <si>
    <t>CAIXA SIFONADA 100x100x50</t>
  </si>
  <si>
    <t>CAIXA SIFONADA 150x185x75</t>
  </si>
  <si>
    <t>CAIXA DE INSPEÇÃO 60 X 60 CM COM GRELHA</t>
  </si>
  <si>
    <t>CAIXA DE INSPEÇÃO 60 X 60 CM COM TAMPA DE CONCRETO</t>
  </si>
  <si>
    <t>CONEXÕES HIDRÁULICAS</t>
  </si>
  <si>
    <t>JOELHO 90 GRAUS, PVC, SOLDÁVEL, DN 25MM</t>
  </si>
  <si>
    <t>JOELHO 90 GRAUS COM BUCHA DE LATÃO, PVC, SOLDÁVEL, DN 25MM, X 3/4</t>
  </si>
  <si>
    <t>JOELHO 90 GRAUS COM BUCHA DE LATÃO, PVC, SOLDÁVEL, DN 25MM, X 1/2</t>
  </si>
  <si>
    <t>JOELHO DE REDUÇÃO, 90 GRAUS, PVC, SOLDÁVEL, DN 32 MM X 25 MM</t>
  </si>
  <si>
    <t>JOELHO 90 GRAUS, PVC, SOLDÁVEL, DN 32MM</t>
  </si>
  <si>
    <t>TE, PVC, SOLDÁVEL, DN 25MM</t>
  </si>
  <si>
    <t>TÊ COM BUCHA DE LATÃO NA BOLSA CENTRAL, PVC, SOLDÁVEL, DN 25MM X 1/2</t>
  </si>
  <si>
    <t>TE, PVC, SOLDÁVEL, DN 32MM,</t>
  </si>
  <si>
    <t>TÊ DE REDUÇÃO, PVC, SOLDÁVEL, DN 32MM X 25MM</t>
  </si>
  <si>
    <t>TÊ DE REDUÇÃO, PVC, SOLDÁVEL, DN 40MM X 32MM,</t>
  </si>
  <si>
    <t>BUCHA DE REDUÇÃO, CURTA, PVC, SOLDÁVEL, DN 32 X 25 MM,</t>
  </si>
  <si>
    <t>JOELHO 90 GRAUS, PVC, SOLDÁVEL, DN 40MM</t>
  </si>
  <si>
    <t>BUCHA DE REDUÇÃO, PVC, SOLDÁVEL, DN 40MM X 32MM</t>
  </si>
  <si>
    <t>CP-104004-06878296</t>
  </si>
  <si>
    <t>ok</t>
  </si>
  <si>
    <t>CP-103969-34290652</t>
  </si>
  <si>
    <t>BUCHA DE REDUÇÃO, LONGA, PVC, SOLDÁVEL, DN 60 X 32 MM, INSTALADO EM RAMAL DE DISTRIBUIÇÃO DE ÁGUA</t>
  </si>
  <si>
    <t>CP-103968-32115924</t>
  </si>
  <si>
    <t>BUCHA DE REDUÇÃO, LONGA, PVC, SOLDÁVEL, DN 60 X 25 MM, INSTALADO EM RAMAL DE DISTRIBUIÇÃO DE ÁGUA</t>
  </si>
  <si>
    <t>CP-103971-31331762</t>
  </si>
  <si>
    <t>BUCHA DE REDUÇÃO, LONGA, PVC, SOLDÁVEL, DN 60 X 50 MM,  INSTALADO EM RAMAL DE DISTRIBUIÇÃO DE ÁGUA</t>
  </si>
  <si>
    <t xml:space="preserve"> BUCHA DE REDUÇÃO, CURTA, PVC, SOLDÁVEL, DN 50 X 40 MM,</t>
  </si>
  <si>
    <t>CP-89598-17654912</t>
  </si>
  <si>
    <t>LUVA DE CORRER, PVC, SOLDÁVEL, DN 60MM,  INSTALADO EM RAMAL DE DISTRIBUIÇÃO DE ÁGUA</t>
  </si>
  <si>
    <t>LUVA DE CORRER, PVC, SOLDÁVEL, DN 50MM, INSTALADO EM RAMAL DE DISTRIBUIÇÃO DE ÁGUA</t>
  </si>
  <si>
    <t xml:space="preserve"> LUVA DE REDUÇÃO, PVC, SOLDÁVEL, DN 40MM X 32MM, INSTALADO EM RAMAL DE DISTRIBUIÇÃO DE
ÁGUA</t>
  </si>
  <si>
    <t>CP-89505-71344901</t>
  </si>
  <si>
    <t xml:space="preserve">JOELHO 90 GRAUS, PVC, SOLDÁVEL, DN 60MM,  INSTALADO EM RAMAL DE DISTRIBUIÇÃO DE ÁGUA </t>
  </si>
  <si>
    <t>LUVA DE CORRER, PVC, SOLDÁVEL, DN 60MM, INSTALADO EM PRUMADA DE ÁGUA</t>
  </si>
  <si>
    <t>TUBO DE 60mm PRUMADA</t>
  </si>
  <si>
    <t>TUBO DE 60mm DISTRIBUIÇAO</t>
  </si>
  <si>
    <t>CP-89450-85975693</t>
  </si>
  <si>
    <t>ADAPTADOR CURTO COM BOLSA E ROSCA PARA REGISTRO, PVC, SOLDÁVEL, DN 25MM X 3/4</t>
  </si>
  <si>
    <t>LUVA SOLDÁVEL E COM ROSCA, PVC, SOLDÁVEL, DN 25MM X 3/4</t>
  </si>
  <si>
    <t>CONEXÕES ESGOTO</t>
  </si>
  <si>
    <t>CURVA CURTA 90 GRAUS, PVC, SERIE NORMAL,
ESGOTO PREDIAL, DN 100 MM,</t>
  </si>
  <si>
    <t>REFERENTE AOS VASOS</t>
  </si>
  <si>
    <t>JOELHO 45 GRAUS, PVC, SERIE NORMAL, ESGOTO PREDIAL, DN 100 MM, JUNTA ELÁSTICA</t>
  </si>
  <si>
    <t>BANHEIRO MASC.</t>
  </si>
  <si>
    <t>JUNÇÃO SIMPLES, PVC, SERIE NORMAL, ESGOTO
PREDIAL, DN 100 X 100 MM, JUNTA ELÁSTICA</t>
  </si>
  <si>
    <t>BANHEIRO MASC. E FEM.</t>
  </si>
  <si>
    <t>JUNÇÃO DE REDUCAO INVERTIDA, PVC, SÉRIE
NORMAL, ESGOTO PREDIAL, DN 100 X 75 MM, JUNTA ELÁSTICA</t>
  </si>
  <si>
    <t>BANHEIRO FUNC.</t>
  </si>
  <si>
    <t>PNE MASC.,  FEM. E VASO INFANTIL MAS</t>
  </si>
  <si>
    <t xml:space="preserve"> VASO INFANTIL MAS</t>
  </si>
  <si>
    <t>CP-89779-55531109</t>
  </si>
  <si>
    <t>REDUÇÃO EXCÊNTRICA, PVC, SERIE NORMAL, ESGOTO PREDIAL, DN 100 X 50 MM, JUNTA ELÁSTICA, FORNECIDO E INSTALADO EM RAMAL DE DESCARGA OU RAMAL DE ESGOTO SANITÁRIO.</t>
  </si>
  <si>
    <t>BANHEIRO FEM.</t>
  </si>
  <si>
    <t>BANHEIRO MASC. E FEM. E FUNC</t>
  </si>
  <si>
    <t>JUNÇÃO DE REDUÇÃO INVERTIDA, PVC, SÉRIE
NORMAL, ESGOTO PREDIAL, DN 75 X 50 MM, JUNTA ELÁSTICA</t>
  </si>
  <si>
    <t>COZINHA</t>
  </si>
  <si>
    <t>TE, PVC, SÉRIE NORMAL, ESGOTO PREDIAL, DN 100 X 50 MM, JUNTA ELÁSTICA</t>
  </si>
  <si>
    <t>CP-89776-03338749</t>
  </si>
  <si>
    <t>REDUÇÃO EXCÊNTRICA, PVC, SERIE NORMAL, ESGOTO PREDIAL, DN 75 X 50 MM, JUNTA ELÁSTICA, FORNECIDO E INSTALADO EM RAMAL DE DESCARGA OU RAMAL DE ESGOTO SANITÁRIO.</t>
  </si>
  <si>
    <t>TE, PVC, SERIE NORMAL, ESGOTO PREDIAL, DN 75 X 75 MM, JUNTA ELÁSTICA, FORNECIDO E INSTALADO EM RAMAL DE DESCARGA OU RAMAL DE ESGOTO SANITÁRIO. AF_08/2022</t>
  </si>
  <si>
    <t>TE, PVC, SERIE NORMAL, ESGOTO PREDIAL, DN 75 X 75 MM, JUNTA ELÁSTICA, FORNECIDO E INSTALADO EM PRUMADA DE ESGOTO SANITÁRIO OU VENTILAÇÃO. AF_08/2022</t>
  </si>
  <si>
    <t>CP-89797-77624752</t>
  </si>
  <si>
    <t>JUNÇÃO SIMPLES, PVC, SERIE NORMAL, ESGOTO PREDIAL, DN 150 X 100 MM, JUNTA ELÁSTICA, FORNECIDO E INSTALADO EM RAMAL DE DESCARGA OU RAMAL DE ESGOTO SANITÁRIO.</t>
  </si>
  <si>
    <t>COMP-70209467</t>
  </si>
  <si>
    <t>REDUÇÃO EXCÊNTRICA, PVC, SERIE NORMAL, ESGOTO PREDIAL, DN 100 X 75 MM, JUNTA ELÁSTICA, FORNECIDO E INSTALADO EM RAMAL DE DESCARGA OU RAMAL DE ESGOTO SANITÁRIO.</t>
  </si>
  <si>
    <t>BEBEDOURO</t>
  </si>
  <si>
    <t>JOELHO 90 GRAUS, PVC, SERIE NORMAL, ESGOTO PREDIAL, DN 75 MM, JUNTA ELÁSTICA, FORNECIDO E INSTALADO EM PRUMADA DE ESGOTO SANITÁRIO OU VENTILAÇÃO. AF_08/2022</t>
  </si>
  <si>
    <t>JOELHO 45 GRAUS, PVC, SERIE NORMAL, ESGOTO PREDIAL, DN 75 MM, JUNTA ELÁSTICA, FORNECIDO E INSTALADO EM PRUMADA DE ESGOTO SANITÁRIO OU VENTILAÇÃO. AF_08/2022</t>
  </si>
  <si>
    <t>JOELHO 45 GRAUS, PVC, SERIE NORMAL, ESGOTO PREDIAL, DN 75 MM, JUNTA ELÁSTICA, FORNECIDO E INSTALADO EM RAMAL DE DESCARGA OU RAMAL DE ESGOTO SANITÁRIO. AF_08/2022</t>
  </si>
  <si>
    <t>JOELHO 90 GRAUS, PVC, SERIE NORMAL, ESGOTO PREDIAL, DN 50 MM, JUNTA ELÁSTICA, FORNECIDO E INSTALADO EM PRUMADA DE ESGOTO SANITÁRIO OU VENTILAÇÃO. AF_08/2022</t>
  </si>
  <si>
    <t>TE, PVC, SERIE NORMAL, ESGOTO PREDIAL, DN 50 X 50 MM, JUNTA ELÁSTICA, FORNECIDO E INSTALADO EM PRUMADA DE ESGOTO SANITÁRIO OU VENTILAÇÃO. AF_08/2022</t>
  </si>
  <si>
    <t>BANHEIRO MASC. FUNC</t>
  </si>
  <si>
    <t>JOELHO 90 GRAUS, PVC, SERIE NORMAL, ESGOTO PREDIAL, DN 50 MM, JUNTA ELÁSTICA, FORNECIDO E INSTALADO EM RAMAL DE DESCARGA OU RAMAL DE ESGOTO SANITÁRIO. AF_08/2022</t>
  </si>
  <si>
    <t xml:space="preserve">TUDO MENOS OS BANHEIROS </t>
  </si>
  <si>
    <t>JOELHO 45 GRAUS, PVC, SERIE NORMAL, ESGOTO PREDIAL, DN 50 MM, JUNTA ELÁSTICA, FORNECIDO E INSTALADO EM RAMAL DE DESCARGA OU RAMAL DE ESGOTO SANITÁRIO. AF_08/2022</t>
  </si>
  <si>
    <t>PRE-HIG. COZINHA. CANTINA</t>
  </si>
  <si>
    <t>CP-89805-44451819</t>
  </si>
  <si>
    <t>REDUÇÃO EXCÊNTRICA, PVC, SERIE NORMAL, ESGOTO PREDIAL, DN 75 X 50 MM, JUNTA ELÁSTICA, FORNECIDO E INSTALADO EM PRUMADA DE ESGOTO SANITÁRIO OU VENTILAÇÃO. AF_08/2022</t>
  </si>
  <si>
    <t>BANHEIRO FUNC. MASC. FEM.</t>
  </si>
  <si>
    <t>JOELHO 90 GRAUS, PVC, SERIE NORMAL, ESGOTO PREDIAL, DN 40 MM, JUNTA SOLDÁVEL, FORNECIDO E INSTALADO EM RAMAL DE DESCARGA OU RAMAL DE ESGOTO SANITÁRIO. AF_08/2022</t>
  </si>
  <si>
    <t>JUNÇÃO SIMPLES, PVC, SERIE NORMAL, ESGOTO PREDIAL, DN 40 MM, JUNTA SOLDÁVEL, FORNECIDO E INSTALADO EM RAMAL DE DESCARGA OU RAMAL DE ESGOTO SANITÁRIO. AF_08/2022</t>
  </si>
  <si>
    <t>JOELHO 45 GRAUS, PVC, SERIE NORMAL, ESGOTO PREDIAL, DN 40 MM, JUNTA SOLDÁVEL, FORNECIDO E INSTALADO EM RAMAL DE DESCARGA OU RAMAL DE ESGOTO SANITÁRIO. AF_08/2022</t>
  </si>
  <si>
    <t xml:space="preserve">BANHEIRO MASC. E FEM. </t>
  </si>
  <si>
    <t>TE, PVC, SERIE NORMAL, ESGOTO PREDIAL, DN 40 X 40 MM, JUNTA SOLDÁVEL, FORNECIDO E
INSTALADO EM RAMAL DE DESCARGA OU RAMAL DE ESGOTO SANITÁRIO. AF_08/2022</t>
  </si>
  <si>
    <t>BANHEIRO MASC. E BEBEDO.</t>
  </si>
  <si>
    <t>LUVA DE CORRER, PVC, SERIE NORMAL, ESGOTO PREDIAL, DN 50 MM, JUNTA ELÁSTICA, FORNECIDO E INSTALADO EM RAMAL DE DESCARGA OU RAMAL DE ESGOTO SANITÁRIO. AF_08/2022</t>
  </si>
  <si>
    <t>BANHEIRO MASC. E FEM. E FUNC. E COZINHA</t>
  </si>
  <si>
    <t>LUVA DE CORRER, PVC, SERIE NORMAL, ESGOTO PREDIAL, DN 50 MM, JUNTA ELÁSTICA, FORNECIDO E INSTALADO EM PRUMADA DE ESGOTO SANITÁRIO OU VENTILAÇÃO. AF_08/2022</t>
  </si>
  <si>
    <t xml:space="preserve">BANHEIRO MASC. E FUNC. </t>
  </si>
  <si>
    <t>LUVA DE CORRER, PVC, SERIE NORMAL, ESGOTO PREDIAL, DN 75 MM, JUNTA ELÁSTICA, FORNECIDO E INSTALADO EM PRUMADA DE ESGOTO SANITÁRIO OU VENTILAÇÃO. AF_08/2022</t>
  </si>
  <si>
    <t>BANHEIRO MASC. E FEM. E FUNC.</t>
  </si>
  <si>
    <t>LUVA DE CORRER, PVC, SERIE NORMAL, ESGOTO PREDIAL, DN 75 MM, JUNTA ELÁSTICA, FORNECIDO E INSTALADO EM RAMAL DE DESCARGA OU RAMAL DE ESGOTO SANITÁRIO. AF_08/2022</t>
  </si>
  <si>
    <t>LUVA DE CORRER, PVC, SERIE NORMAL, ESGOTO PREDIAL, DN 150 MM, JUNTA ELÁSTICA, FORNECIDO E INSTALADO EM RAMAL DE DESCARGA OU RAMAL DE ESGOTO SANITÁRIO.</t>
  </si>
  <si>
    <t>CP-104171-66758194</t>
  </si>
  <si>
    <t>AREA EXTERNA</t>
  </si>
  <si>
    <t>BANHEIRO MASC. E FEM. E FUNC. E AREA EXTERNA</t>
  </si>
  <si>
    <t>JUNÇÃO DE REDUÇÃO INVERTIDA, PVC, SÉRIE
NORMAL, ESGOTO PREDIAL, DN 100 X 50 MM, JUNTA ELÁSTICA</t>
  </si>
  <si>
    <t>BUCHA DE REDUÇÃO LONGA, PVC, SÉRIE NORMAL, ESGOTO PREDIAL, DN 50 X 40 MM, JUNTA SOLDÁVEL E ELÁSTICA</t>
  </si>
  <si>
    <t>LUVA DE CORRER, PVC, SERIE NORMAL, ESGOTO PREDIAL, DN 100 MM, JUNTA ELÁSTICA, FORNECIDO E INSTALADO EM RAMAL DE DESCARGA OU RAMAL DE ESGOTO SANITÁRIO. AF_08/2022</t>
  </si>
  <si>
    <t>CAIXA DE INSPEÇÃO 30 X 30 CM COM TAMPA DE CONCRETO</t>
  </si>
  <si>
    <t>CONEXÕES PLUVIAIS</t>
  </si>
  <si>
    <t>CURVA 87 GRAUS E 30 MINUTOS, PVC, SERIE R,
ÁGUA PLUVIAL, DN 150 MM, JUNTA ELÁSTICA,
FORNECIDO E INSTALADO EM CONDUTORES
VERTICAIS DE ÁGUAS PLUVIAIS. AF_06/2022</t>
  </si>
  <si>
    <t>JOELHO 90 GRAUS, PVC, SERIE R, ÁGUA PLUVIAL,
DN 150 MM, JUNTA ELÁSTICA, FORNECIDO E
INSTALADO EM CONDUTORES VERTICAIS DE
ÁGUAS PLUVIAIS. AF_06/2022</t>
  </si>
  <si>
    <t>LUVA DE CORRER, PVC, SERIE R, ÁGUA PLUVIAL,
DN 150 MM, JUNTA ELÁSTICA, FORNECIDO E
INSTALADO EM RAMAL DE ENCAMINHAMENTO.
AF_06/2022</t>
  </si>
  <si>
    <t>DIRETORIA DE INFRAESTRUTURA</t>
  </si>
  <si>
    <t>PRO-REITORIA DE ADMINISTRAÇÃO</t>
  </si>
  <si>
    <r>
      <t xml:space="preserve">Objeto: Conclusão da </t>
    </r>
    <r>
      <rPr>
        <i/>
        <sz val="9"/>
        <color indexed="8"/>
        <rFont val="Arial"/>
        <family val="2"/>
      </rPr>
      <t>Reforma e Ampliação do Refeitório do Campus Tabatinga</t>
    </r>
  </si>
  <si>
    <t>MED01</t>
  </si>
  <si>
    <t>MED01- Tubo</t>
  </si>
  <si>
    <t>MED01- Registro Chuveiro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</si>
</sst>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7"/>
      <color theme="1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111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2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Fill="1" applyBorder="1" applyAlignment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/>
    <xf numFmtId="0" fontId="0" fillId="0" borderId="0" xfId="0" applyFill="1" applyBorder="1"/>
    <xf numFmtId="2" fontId="1" fillId="0" borderId="0" xfId="0" applyNumberFormat="1" applyFont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/>
    <xf numFmtId="0" fontId="0" fillId="0" borderId="8" xfId="0" applyBorder="1"/>
    <xf numFmtId="2" fontId="1" fillId="0" borderId="9" xfId="0" applyNumberFormat="1" applyFont="1" applyBorder="1"/>
    <xf numFmtId="0" fontId="0" fillId="0" borderId="9" xfId="0" applyBorder="1"/>
    <xf numFmtId="0" fontId="0" fillId="0" borderId="9" xfId="0" applyFill="1" applyBorder="1" applyAlignment="1"/>
    <xf numFmtId="0" fontId="0" fillId="0" borderId="10" xfId="0" applyBorder="1"/>
    <xf numFmtId="0" fontId="0" fillId="0" borderId="11" xfId="0" applyBorder="1" applyAlignment="1">
      <alignment horizontal="left"/>
    </xf>
    <xf numFmtId="2" fontId="0" fillId="0" borderId="11" xfId="0" applyNumberFormat="1" applyFill="1" applyBorder="1" applyAlignment="1">
      <alignment horizontal="center" vertical="center"/>
    </xf>
    <xf numFmtId="0" fontId="0" fillId="0" borderId="12" xfId="0" applyFill="1" applyBorder="1" applyAlignment="1"/>
    <xf numFmtId="0" fontId="0" fillId="0" borderId="13" xfId="0" applyFill="1" applyBorder="1" applyAlignment="1"/>
    <xf numFmtId="2" fontId="0" fillId="0" borderId="7" xfId="0" applyNumberFormat="1" applyFill="1" applyBorder="1"/>
    <xf numFmtId="0" fontId="0" fillId="0" borderId="11" xfId="0" applyBorder="1" applyAlignment="1">
      <alignment horizontal="left" vertical="center"/>
    </xf>
    <xf numFmtId="2" fontId="0" fillId="0" borderId="11" xfId="0" applyNumberFormat="1" applyFill="1" applyBorder="1"/>
    <xf numFmtId="165" fontId="0" fillId="0" borderId="11" xfId="0" applyNumberFormat="1" applyBorder="1"/>
    <xf numFmtId="2" fontId="0" fillId="0" borderId="14" xfId="0" applyNumberFormat="1" applyFill="1" applyBorder="1"/>
    <xf numFmtId="0" fontId="2" fillId="2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2" fontId="0" fillId="0" borderId="11" xfId="0" applyNumberForma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0" xfId="0" applyBorder="1" applyAlignment="1">
      <alignment horizontal="left"/>
    </xf>
    <xf numFmtId="164" fontId="0" fillId="0" borderId="10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8" fillId="0" borderId="0" xfId="1" applyFont="1" applyAlignment="1">
      <alignment vertical="center"/>
    </xf>
    <xf numFmtId="0" fontId="7" fillId="0" borderId="0" xfId="1"/>
    <xf numFmtId="0" fontId="8" fillId="0" borderId="0" xfId="1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vertical="center"/>
    </xf>
    <xf numFmtId="0" fontId="7" fillId="0" borderId="0" xfId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0" fillId="2" borderId="6" xfId="0" applyFill="1" applyBorder="1" applyAlignment="1"/>
    <xf numFmtId="0" fontId="9" fillId="0" borderId="0" xfId="0" applyFont="1" applyFill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2" fontId="0" fillId="0" borderId="18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2" fontId="0" fillId="0" borderId="18" xfId="0" applyNumberFormat="1" applyFill="1" applyBorder="1" applyAlignment="1">
      <alignment horizontal="center" vertical="center"/>
    </xf>
    <xf numFmtId="2" fontId="0" fillId="0" borderId="18" xfId="0" applyNumberFormat="1" applyFill="1" applyBorder="1"/>
    <xf numFmtId="0" fontId="0" fillId="0" borderId="18" xfId="0" applyBorder="1"/>
    <xf numFmtId="2" fontId="0" fillId="0" borderId="19" xfId="0" applyNumberFormat="1" applyFill="1" applyBorder="1"/>
    <xf numFmtId="2" fontId="0" fillId="0" borderId="0" xfId="0" applyNumberFormat="1"/>
    <xf numFmtId="0" fontId="1" fillId="0" borderId="1" xfId="0" applyFont="1" applyFill="1" applyBorder="1"/>
    <xf numFmtId="0" fontId="0" fillId="0" borderId="1" xfId="0" applyBorder="1" applyAlignment="1"/>
    <xf numFmtId="0" fontId="1" fillId="0" borderId="1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24" xfId="0" applyBorder="1"/>
    <xf numFmtId="0" fontId="0" fillId="0" borderId="23" xfId="0" applyBorder="1"/>
    <xf numFmtId="0" fontId="0" fillId="0" borderId="11" xfId="0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2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66676</xdr:colOff>
      <xdr:row>1</xdr:row>
      <xdr:rowOff>9526</xdr:rowOff>
    </xdr:from>
    <xdr:to>
      <xdr:col>9</xdr:col>
      <xdr:colOff>255708</xdr:colOff>
      <xdr:row>6</xdr:row>
      <xdr:rowOff>67889</xdr:rowOff>
    </xdr:to>
    <xdr:pic>
      <xdr:nvPicPr>
        <xdr:cNvPr id="2" name="Imagem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6" y="171451"/>
          <a:ext cx="779582" cy="86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0</xdr:row>
      <xdr:rowOff>133351</xdr:rowOff>
    </xdr:from>
    <xdr:to>
      <xdr:col>1</xdr:col>
      <xdr:colOff>1200150</xdr:colOff>
      <xdr:row>5</xdr:row>
      <xdr:rowOff>92488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33351"/>
          <a:ext cx="933450" cy="776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15240</xdr:rowOff>
    </xdr:to>
    <xdr:sp macro="" textlink="">
      <xdr:nvSp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95800" y="12954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15240</xdr:colOff>
      <xdr:row>8</xdr:row>
      <xdr:rowOff>15240</xdr:rowOff>
    </xdr:to>
    <xdr:sp macro="" textlink="">
      <xdr:nvSp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49580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</xdr:colOff>
      <xdr:row>8</xdr:row>
      <xdr:rowOff>15240</xdr:rowOff>
    </xdr:to>
    <xdr:sp macro="" textlink="">
      <xdr:nvSp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</xdr:colOff>
      <xdr:row>8</xdr:row>
      <xdr:rowOff>15240</xdr:rowOff>
    </xdr:to>
    <xdr:sp macro="" textlink="">
      <xdr:nvSp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15240</xdr:colOff>
      <xdr:row>8</xdr:row>
      <xdr:rowOff>15240</xdr:rowOff>
    </xdr:to>
    <xdr:sp macro="" textlink="">
      <xdr:nvSp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352675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0</xdr:colOff>
      <xdr:row>8</xdr:row>
      <xdr:rowOff>15240</xdr:rowOff>
    </xdr:to>
    <xdr:sp macro="" textlink="">
      <xdr:nvSpPr>
        <xdr:cNvPr id="9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781425" y="12954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15240</xdr:colOff>
      <xdr:row>8</xdr:row>
      <xdr:rowOff>15240</xdr:rowOff>
    </xdr:to>
    <xdr:sp macro="" textlink="">
      <xdr:nvSp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781425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15240</xdr:colOff>
      <xdr:row>8</xdr:row>
      <xdr:rowOff>15240</xdr:rowOff>
    </xdr:to>
    <xdr:sp macro="" textlink="">
      <xdr:nvSp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781425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</xdr:colOff>
      <xdr:row>8</xdr:row>
      <xdr:rowOff>15240</xdr:rowOff>
    </xdr:to>
    <xdr:sp macro="" textlink="">
      <xdr:nvSp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</xdr:colOff>
      <xdr:row>8</xdr:row>
      <xdr:rowOff>15240</xdr:rowOff>
    </xdr:to>
    <xdr:sp macro="" textlink="">
      <xdr:nvSp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15240</xdr:colOff>
      <xdr:row>8</xdr:row>
      <xdr:rowOff>15240</xdr:rowOff>
    </xdr:to>
    <xdr:sp macro="" textlink="">
      <xdr:nvSp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352675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0</xdr:colOff>
      <xdr:row>8</xdr:row>
      <xdr:rowOff>15240</xdr:rowOff>
    </xdr:to>
    <xdr:sp macro="" textlink="">
      <xdr:nvSp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781425" y="12954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15240</xdr:colOff>
      <xdr:row>8</xdr:row>
      <xdr:rowOff>15240</xdr:rowOff>
    </xdr:to>
    <xdr:sp macro="" textlink="">
      <xdr:nvSp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781425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15240</xdr:colOff>
      <xdr:row>8</xdr:row>
      <xdr:rowOff>15240</xdr:rowOff>
    </xdr:to>
    <xdr:sp macro="" textlink="">
      <xdr:nvSp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781425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</xdr:colOff>
      <xdr:row>8</xdr:row>
      <xdr:rowOff>15240</xdr:rowOff>
    </xdr:to>
    <xdr:sp macro="" textlink="">
      <xdr:nvSpPr>
        <xdr:cNvPr id="18" name="Pictur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</xdr:colOff>
      <xdr:row>8</xdr:row>
      <xdr:rowOff>15240</xdr:rowOff>
    </xdr:to>
    <xdr:sp macro="" textlink="">
      <xdr:nvSpPr>
        <xdr:cNvPr id="19" name="Pictur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20" name="Pictur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21" name="Pictur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22" name="Pictur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23" name="Pictur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24" name="Pictur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25" name="Pictur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2"/>
  <sheetViews>
    <sheetView tabSelected="1" view="pageBreakPreview" topLeftCell="A57" zoomScaleNormal="100" zoomScaleSheetLayoutView="100" workbookViewId="0">
      <selection activeCell="O62" sqref="O62"/>
    </sheetView>
  </sheetViews>
  <sheetFormatPr defaultRowHeight="14.4" x14ac:dyDescent="0.3"/>
  <cols>
    <col min="1" max="1" width="8.44140625" customWidth="1"/>
    <col min="2" max="2" width="41.6640625" bestFit="1" customWidth="1"/>
    <col min="3" max="3" width="13.109375" bestFit="1" customWidth="1"/>
    <col min="4" max="4" width="11" customWidth="1"/>
    <col min="5" max="5" width="8.88671875" bestFit="1" customWidth="1"/>
    <col min="6" max="6" width="8.33203125" bestFit="1" customWidth="1"/>
    <col min="7" max="7" width="9.44140625" customWidth="1"/>
    <col min="8" max="8" width="7.5546875" bestFit="1" customWidth="1"/>
    <col min="9" max="9" width="8.88671875" bestFit="1" customWidth="1"/>
    <col min="11" max="11" width="0" hidden="1" customWidth="1"/>
  </cols>
  <sheetData>
    <row r="1" spans="1:19" s="55" customFormat="1" ht="12.9" customHeight="1" x14ac:dyDescent="0.25">
      <c r="A1" s="54"/>
      <c r="B1" s="106" t="s">
        <v>46</v>
      </c>
      <c r="C1" s="106"/>
      <c r="D1" s="106"/>
      <c r="E1" s="106"/>
      <c r="F1" s="106"/>
      <c r="G1" s="106"/>
      <c r="H1" s="106"/>
      <c r="I1" s="106"/>
      <c r="J1" s="106"/>
      <c r="K1" s="54"/>
      <c r="L1" s="54"/>
      <c r="M1" s="54"/>
      <c r="N1" s="54"/>
      <c r="O1" s="54"/>
      <c r="P1" s="54"/>
      <c r="Q1" s="54"/>
      <c r="R1" s="54"/>
    </row>
    <row r="2" spans="1:19" s="55" customFormat="1" ht="12.9" customHeight="1" x14ac:dyDescent="0.25">
      <c r="A2" s="54"/>
      <c r="B2" s="106" t="s">
        <v>47</v>
      </c>
      <c r="C2" s="106"/>
      <c r="D2" s="106"/>
      <c r="E2" s="106"/>
      <c r="F2" s="106"/>
      <c r="G2" s="106"/>
      <c r="H2" s="106"/>
      <c r="I2" s="106"/>
      <c r="J2" s="106"/>
      <c r="K2" s="54"/>
      <c r="L2" s="54"/>
      <c r="M2" s="54"/>
      <c r="N2" s="54"/>
      <c r="O2" s="54"/>
      <c r="P2" s="54"/>
      <c r="Q2" s="54"/>
      <c r="R2" s="54"/>
    </row>
    <row r="3" spans="1:19" s="55" customFormat="1" ht="12.9" customHeight="1" x14ac:dyDescent="0.25">
      <c r="A3" s="54"/>
      <c r="B3" s="106" t="s">
        <v>48</v>
      </c>
      <c r="C3" s="106"/>
      <c r="D3" s="106"/>
      <c r="E3" s="106"/>
      <c r="F3" s="106"/>
      <c r="G3" s="106"/>
      <c r="H3" s="106"/>
      <c r="I3" s="106"/>
      <c r="J3" s="106"/>
      <c r="K3" s="54"/>
      <c r="L3" s="54"/>
      <c r="M3" s="54"/>
      <c r="N3" s="54"/>
      <c r="O3" s="54"/>
      <c r="P3" s="54"/>
      <c r="Q3" s="54"/>
      <c r="R3" s="54"/>
    </row>
    <row r="4" spans="1:19" s="55" customFormat="1" ht="12.9" customHeight="1" x14ac:dyDescent="0.25">
      <c r="A4" s="54"/>
      <c r="B4" s="106" t="s">
        <v>49</v>
      </c>
      <c r="C4" s="106"/>
      <c r="D4" s="106"/>
      <c r="E4" s="106"/>
      <c r="F4" s="106"/>
      <c r="G4" s="106"/>
      <c r="H4" s="106"/>
      <c r="I4" s="106"/>
      <c r="J4" s="106"/>
      <c r="K4" s="54"/>
      <c r="L4" s="54"/>
      <c r="M4" s="54"/>
      <c r="N4" s="54"/>
      <c r="O4" s="54"/>
      <c r="P4" s="54"/>
      <c r="Q4" s="54"/>
      <c r="R4" s="54"/>
    </row>
    <row r="5" spans="1:19" s="55" customFormat="1" ht="12.9" customHeight="1" x14ac:dyDescent="0.25">
      <c r="A5" s="54"/>
      <c r="B5" s="106" t="s">
        <v>157</v>
      </c>
      <c r="C5" s="106"/>
      <c r="D5" s="106"/>
      <c r="E5" s="106"/>
      <c r="F5" s="106"/>
      <c r="G5" s="106"/>
      <c r="H5" s="106"/>
      <c r="I5" s="106"/>
      <c r="J5" s="106"/>
      <c r="K5" s="54"/>
      <c r="L5" s="54"/>
      <c r="M5" s="54"/>
      <c r="N5" s="54"/>
      <c r="O5" s="54"/>
      <c r="P5" s="54"/>
      <c r="Q5" s="54"/>
      <c r="R5" s="54"/>
    </row>
    <row r="6" spans="1:19" s="55" customFormat="1" ht="12.9" customHeight="1" x14ac:dyDescent="0.25">
      <c r="A6" s="54"/>
      <c r="B6" s="106" t="s">
        <v>156</v>
      </c>
      <c r="C6" s="106"/>
      <c r="D6" s="106"/>
      <c r="E6" s="106"/>
      <c r="F6" s="106"/>
      <c r="G6" s="106"/>
      <c r="H6" s="106"/>
      <c r="I6" s="106"/>
      <c r="J6" s="106"/>
      <c r="K6" s="54"/>
      <c r="L6" s="54"/>
      <c r="M6" s="54"/>
      <c r="N6" s="54"/>
      <c r="O6" s="54"/>
      <c r="P6" s="54"/>
      <c r="Q6" s="54"/>
      <c r="R6" s="54"/>
    </row>
    <row r="7" spans="1:19" s="55" customFormat="1" ht="12.9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4"/>
      <c r="O7" s="54"/>
      <c r="P7" s="54"/>
      <c r="Q7" s="54"/>
      <c r="R7" s="54"/>
    </row>
    <row r="8" spans="1:19" s="55" customFormat="1" ht="13.2" x14ac:dyDescent="0.25">
      <c r="A8" s="57"/>
      <c r="B8" s="57" t="s">
        <v>158</v>
      </c>
      <c r="C8" s="58"/>
      <c r="D8" s="58"/>
      <c r="E8" s="59"/>
      <c r="F8" s="60"/>
      <c r="G8" s="60"/>
      <c r="H8" s="61"/>
      <c r="I8" s="61"/>
      <c r="J8" s="61"/>
      <c r="K8" s="61"/>
      <c r="L8" s="61"/>
      <c r="M8" s="61"/>
      <c r="N8" s="61"/>
      <c r="O8" s="61"/>
      <c r="P8" s="61"/>
      <c r="S8" s="61"/>
    </row>
    <row r="9" spans="1:19" s="55" customFormat="1" ht="15.75" customHeight="1" thickBot="1" x14ac:dyDescent="0.3">
      <c r="A9" s="64"/>
      <c r="B9" s="64" t="s">
        <v>50</v>
      </c>
      <c r="C9" s="64"/>
      <c r="D9" s="64"/>
      <c r="E9" s="64"/>
      <c r="F9" s="64"/>
      <c r="G9" s="64"/>
      <c r="H9" s="62"/>
      <c r="I9" s="62"/>
      <c r="J9" s="61"/>
      <c r="K9" s="61"/>
      <c r="L9" s="61"/>
      <c r="M9" s="61"/>
      <c r="N9" s="61"/>
      <c r="O9" s="61"/>
      <c r="P9" s="61"/>
      <c r="S9" s="61"/>
    </row>
    <row r="10" spans="1:19" ht="15" thickTop="1" x14ac:dyDescent="0.3">
      <c r="A10" s="107" t="s">
        <v>19</v>
      </c>
      <c r="B10" s="108"/>
      <c r="C10" s="108"/>
      <c r="D10" s="108"/>
      <c r="E10" s="108"/>
      <c r="F10" s="108"/>
      <c r="G10" s="108"/>
      <c r="H10" s="108"/>
      <c r="I10" s="108"/>
      <c r="J10" s="109"/>
    </row>
    <row r="11" spans="1:19" ht="30.6" x14ac:dyDescent="0.3">
      <c r="A11" s="26" t="s">
        <v>2</v>
      </c>
      <c r="B11" s="22" t="s">
        <v>10</v>
      </c>
      <c r="C11" s="7" t="s">
        <v>4</v>
      </c>
      <c r="D11" s="7" t="s">
        <v>7</v>
      </c>
      <c r="E11" s="7" t="s">
        <v>3</v>
      </c>
      <c r="F11" s="7" t="s">
        <v>6</v>
      </c>
      <c r="G11" s="7" t="s">
        <v>5</v>
      </c>
      <c r="H11" s="7" t="s">
        <v>8</v>
      </c>
      <c r="I11" s="7" t="s">
        <v>9</v>
      </c>
      <c r="J11" s="27" t="s">
        <v>17</v>
      </c>
    </row>
    <row r="12" spans="1:19" x14ac:dyDescent="0.3">
      <c r="A12" s="28">
        <f>40/1000</f>
        <v>0.04</v>
      </c>
      <c r="B12" s="9" t="s">
        <v>11</v>
      </c>
      <c r="C12" s="6">
        <f>16+9+2.6</f>
        <v>27.6</v>
      </c>
      <c r="D12" s="8">
        <f>(A12+0.2)*0.4</f>
        <v>9.6000000000000016E-2</v>
      </c>
      <c r="E12" s="21">
        <f>(17*0.5)+2</f>
        <v>10.5</v>
      </c>
      <c r="F12" s="4">
        <f>C12-E12</f>
        <v>17.100000000000001</v>
      </c>
      <c r="G12" s="2">
        <f>F12*D12</f>
        <v>1.6416000000000004</v>
      </c>
      <c r="H12" s="3">
        <f t="shared" ref="H12" si="0">(3.14*(A12^2))/4</f>
        <v>1.2560000000000002E-3</v>
      </c>
      <c r="I12" s="3">
        <f>H12*F12</f>
        <v>2.1477600000000006E-2</v>
      </c>
      <c r="J12" s="29">
        <f>G12-I12</f>
        <v>1.6201224000000003</v>
      </c>
    </row>
    <row r="13" spans="1:19" x14ac:dyDescent="0.3">
      <c r="A13" s="28">
        <f>50/1000</f>
        <v>0.05</v>
      </c>
      <c r="B13" s="9" t="s">
        <v>12</v>
      </c>
      <c r="C13" s="6">
        <v>48</v>
      </c>
      <c r="D13" s="8">
        <f>(A13+0.2)*0.4</f>
        <v>0.1</v>
      </c>
      <c r="E13" s="21">
        <f>(9*0.5)+(3*3)</f>
        <v>13.5</v>
      </c>
      <c r="F13" s="4">
        <f t="shared" ref="F13:F17" si="1">C13-E13</f>
        <v>34.5</v>
      </c>
      <c r="G13" s="2">
        <f t="shared" ref="G13:G17" si="2">F13*D13</f>
        <v>3.45</v>
      </c>
      <c r="H13" s="3">
        <f>(3.14*(A13^2))/4</f>
        <v>1.9625000000000003E-3</v>
      </c>
      <c r="I13" s="3">
        <f t="shared" ref="I13:I17" si="3">H13*F13</f>
        <v>6.7706250000000009E-2</v>
      </c>
      <c r="J13" s="29">
        <f t="shared" ref="J13:J17" si="4">G13-I13</f>
        <v>3.3822937500000001</v>
      </c>
    </row>
    <row r="14" spans="1:19" x14ac:dyDescent="0.3">
      <c r="A14" s="28">
        <f>75/1000</f>
        <v>7.4999999999999997E-2</v>
      </c>
      <c r="B14" s="9" t="s">
        <v>13</v>
      </c>
      <c r="C14" s="6">
        <v>21</v>
      </c>
      <c r="D14" s="8">
        <f>(A14+0.2)*0.4</f>
        <v>0.11000000000000001</v>
      </c>
      <c r="E14" s="21">
        <v>0</v>
      </c>
      <c r="F14" s="4">
        <f t="shared" si="1"/>
        <v>21</v>
      </c>
      <c r="G14" s="2">
        <f t="shared" si="2"/>
        <v>2.3100000000000005</v>
      </c>
      <c r="H14" s="3">
        <f t="shared" ref="H14:H17" si="5">(3.14*(A14^2))/4</f>
        <v>4.4156250000000003E-3</v>
      </c>
      <c r="I14" s="3">
        <f t="shared" si="3"/>
        <v>9.2728125000000008E-2</v>
      </c>
      <c r="J14" s="29">
        <f t="shared" si="4"/>
        <v>2.2172718750000007</v>
      </c>
    </row>
    <row r="15" spans="1:19" x14ac:dyDescent="0.3">
      <c r="A15" s="28">
        <f>100/1000</f>
        <v>0.1</v>
      </c>
      <c r="B15" s="9" t="s">
        <v>14</v>
      </c>
      <c r="C15" s="6">
        <v>66.25</v>
      </c>
      <c r="D15" s="8">
        <f>(A15+0.2)*0.6</f>
        <v>0.18000000000000002</v>
      </c>
      <c r="E15" s="21">
        <v>0</v>
      </c>
      <c r="F15" s="4">
        <f t="shared" si="1"/>
        <v>66.25</v>
      </c>
      <c r="G15" s="2">
        <f t="shared" si="2"/>
        <v>11.925000000000001</v>
      </c>
      <c r="H15" s="3">
        <f t="shared" si="5"/>
        <v>7.8500000000000011E-3</v>
      </c>
      <c r="I15" s="3">
        <f t="shared" si="3"/>
        <v>0.52006250000000009</v>
      </c>
      <c r="J15" s="29">
        <f t="shared" si="4"/>
        <v>11.404937500000001</v>
      </c>
    </row>
    <row r="16" spans="1:19" x14ac:dyDescent="0.3">
      <c r="A16" s="28">
        <f>150/1000</f>
        <v>0.15</v>
      </c>
      <c r="B16" s="9" t="s">
        <v>15</v>
      </c>
      <c r="C16" s="6">
        <v>20</v>
      </c>
      <c r="D16" s="8">
        <f>(A16+0.2)*0.6</f>
        <v>0.21</v>
      </c>
      <c r="E16" s="21">
        <v>0</v>
      </c>
      <c r="F16" s="4">
        <f t="shared" si="1"/>
        <v>20</v>
      </c>
      <c r="G16" s="2">
        <f t="shared" si="2"/>
        <v>4.2</v>
      </c>
      <c r="H16" s="3">
        <f t="shared" si="5"/>
        <v>1.7662500000000001E-2</v>
      </c>
      <c r="I16" s="3">
        <f t="shared" si="3"/>
        <v>0.35325000000000001</v>
      </c>
      <c r="J16" s="29">
        <f t="shared" si="4"/>
        <v>3.8467500000000001</v>
      </c>
    </row>
    <row r="17" spans="1:10" x14ac:dyDescent="0.3">
      <c r="A17" s="28">
        <f>200/1000</f>
        <v>0.2</v>
      </c>
      <c r="B17" s="9" t="s">
        <v>16</v>
      </c>
      <c r="C17" s="6">
        <v>38</v>
      </c>
      <c r="D17" s="8">
        <f>(A17+0.2)*0.8</f>
        <v>0.32000000000000006</v>
      </c>
      <c r="E17" s="21">
        <v>0</v>
      </c>
      <c r="F17" s="4">
        <f t="shared" si="1"/>
        <v>38</v>
      </c>
      <c r="G17" s="2">
        <f t="shared" si="2"/>
        <v>12.160000000000002</v>
      </c>
      <c r="H17" s="3">
        <f t="shared" si="5"/>
        <v>3.1400000000000004E-2</v>
      </c>
      <c r="I17" s="3">
        <f t="shared" si="3"/>
        <v>1.1932000000000003</v>
      </c>
      <c r="J17" s="29">
        <f t="shared" si="4"/>
        <v>10.966800000000001</v>
      </c>
    </row>
    <row r="18" spans="1:10" x14ac:dyDescent="0.3">
      <c r="A18" s="30"/>
      <c r="B18" s="19"/>
      <c r="C18" s="24"/>
      <c r="D18" s="19"/>
      <c r="E18" s="19"/>
      <c r="F18" s="19"/>
      <c r="G18" s="25">
        <f>SUM(G12:G17)</f>
        <v>35.686600000000006</v>
      </c>
      <c r="H18" s="19"/>
      <c r="I18" s="19"/>
      <c r="J18" s="25">
        <f>SUM(J12:J17)</f>
        <v>33.438175525000005</v>
      </c>
    </row>
    <row r="19" spans="1:10" x14ac:dyDescent="0.3">
      <c r="A19" s="30"/>
      <c r="B19" s="19"/>
      <c r="C19" s="24"/>
      <c r="D19" s="19"/>
      <c r="E19" s="19"/>
      <c r="F19" s="19"/>
      <c r="G19" s="25"/>
      <c r="H19" s="19"/>
      <c r="I19" s="19"/>
      <c r="J19" s="25"/>
    </row>
    <row r="20" spans="1:10" x14ac:dyDescent="0.3">
      <c r="A20" s="30"/>
      <c r="B20" s="98" t="s">
        <v>91</v>
      </c>
      <c r="C20" s="99"/>
      <c r="D20" s="99"/>
      <c r="E20" s="99"/>
      <c r="F20" s="99"/>
      <c r="G20" s="99"/>
      <c r="H20" s="99"/>
      <c r="I20" s="99"/>
      <c r="J20" s="100"/>
    </row>
    <row r="21" spans="1:10" ht="72" x14ac:dyDescent="0.3">
      <c r="A21" s="87" t="s">
        <v>113</v>
      </c>
      <c r="B21" s="71" t="s">
        <v>114</v>
      </c>
      <c r="C21" s="6">
        <v>1</v>
      </c>
      <c r="D21" s="78"/>
      <c r="E21" s="92" t="s">
        <v>117</v>
      </c>
      <c r="F21" s="92"/>
      <c r="G21" s="92"/>
      <c r="H21" s="92"/>
      <c r="I21" s="92"/>
      <c r="J21" s="92"/>
    </row>
    <row r="22" spans="1:10" ht="72" x14ac:dyDescent="0.3">
      <c r="A22" s="87" t="s">
        <v>115</v>
      </c>
      <c r="B22" s="71" t="s">
        <v>116</v>
      </c>
      <c r="C22" s="6">
        <v>1</v>
      </c>
      <c r="D22" s="78"/>
      <c r="E22" s="92" t="s">
        <v>117</v>
      </c>
      <c r="F22" s="92"/>
      <c r="G22" s="92"/>
      <c r="H22" s="92"/>
      <c r="I22" s="92"/>
      <c r="J22" s="92"/>
    </row>
    <row r="23" spans="1:10" ht="28.8" x14ac:dyDescent="0.3">
      <c r="A23" s="86">
        <v>89748</v>
      </c>
      <c r="B23" s="71" t="s">
        <v>92</v>
      </c>
      <c r="C23" s="6">
        <v>12</v>
      </c>
      <c r="D23" s="78"/>
      <c r="E23" s="92" t="s">
        <v>93</v>
      </c>
      <c r="F23" s="92"/>
      <c r="G23" s="92"/>
      <c r="H23" s="92"/>
      <c r="I23" s="92"/>
      <c r="J23" s="92"/>
    </row>
    <row r="24" spans="1:10" ht="43.2" x14ac:dyDescent="0.3">
      <c r="A24" s="86">
        <v>89746</v>
      </c>
      <c r="B24" s="71" t="s">
        <v>94</v>
      </c>
      <c r="C24" s="6">
        <v>1</v>
      </c>
      <c r="D24" s="78"/>
      <c r="E24" s="92" t="s">
        <v>95</v>
      </c>
      <c r="F24" s="92"/>
      <c r="G24" s="92"/>
      <c r="H24" s="92"/>
      <c r="I24" s="92"/>
      <c r="J24" s="92"/>
    </row>
    <row r="25" spans="1:10" ht="43.2" x14ac:dyDescent="0.3">
      <c r="A25" s="86">
        <v>89797</v>
      </c>
      <c r="B25" s="71" t="s">
        <v>96</v>
      </c>
      <c r="C25" s="6">
        <v>7</v>
      </c>
      <c r="D25" s="78"/>
      <c r="E25" s="92" t="s">
        <v>97</v>
      </c>
      <c r="F25" s="92"/>
      <c r="G25" s="92"/>
      <c r="H25" s="92"/>
      <c r="I25" s="92"/>
      <c r="J25" s="92"/>
    </row>
    <row r="26" spans="1:10" ht="72" x14ac:dyDescent="0.3">
      <c r="A26" s="87" t="s">
        <v>102</v>
      </c>
      <c r="B26" s="71" t="s">
        <v>103</v>
      </c>
      <c r="C26" s="6">
        <v>1</v>
      </c>
      <c r="D26" s="78"/>
      <c r="E26" s="92" t="s">
        <v>104</v>
      </c>
      <c r="F26" s="92"/>
      <c r="G26" s="92"/>
      <c r="H26" s="92"/>
      <c r="I26" s="92"/>
      <c r="J26" s="92"/>
    </row>
    <row r="27" spans="1:10" ht="43.2" x14ac:dyDescent="0.3">
      <c r="A27" s="86">
        <v>104347</v>
      </c>
      <c r="B27" s="71" t="s">
        <v>98</v>
      </c>
      <c r="C27" s="6">
        <v>1</v>
      </c>
      <c r="D27" s="78"/>
      <c r="E27" s="92" t="s">
        <v>99</v>
      </c>
      <c r="F27" s="92"/>
      <c r="G27" s="92"/>
      <c r="H27" s="92"/>
      <c r="I27" s="92"/>
      <c r="J27" s="92"/>
    </row>
    <row r="28" spans="1:10" ht="28.8" x14ac:dyDescent="0.3">
      <c r="A28" s="86">
        <v>104344</v>
      </c>
      <c r="B28" s="71" t="s">
        <v>108</v>
      </c>
      <c r="C28" s="6">
        <v>1</v>
      </c>
      <c r="D28" s="78"/>
      <c r="E28" s="92" t="s">
        <v>99</v>
      </c>
      <c r="F28" s="92"/>
      <c r="G28" s="92"/>
      <c r="H28" s="92"/>
      <c r="I28" s="92"/>
      <c r="J28" s="92"/>
    </row>
    <row r="29" spans="1:10" ht="43.2" x14ac:dyDescent="0.3">
      <c r="A29" s="86">
        <v>104345</v>
      </c>
      <c r="B29" s="71" t="s">
        <v>148</v>
      </c>
      <c r="C29" s="6">
        <v>3</v>
      </c>
      <c r="D29" s="78"/>
      <c r="E29" s="92" t="s">
        <v>100</v>
      </c>
      <c r="F29" s="92"/>
      <c r="G29" s="92"/>
      <c r="H29" s="92"/>
      <c r="I29" s="92"/>
      <c r="J29" s="92"/>
    </row>
    <row r="30" spans="1:10" ht="43.2" x14ac:dyDescent="0.3">
      <c r="A30" s="86">
        <v>104341</v>
      </c>
      <c r="B30" s="71" t="s">
        <v>149</v>
      </c>
      <c r="C30" s="6">
        <f>1+1</f>
        <v>2</v>
      </c>
      <c r="D30" s="78"/>
      <c r="E30" s="92" t="s">
        <v>101</v>
      </c>
      <c r="F30" s="92"/>
      <c r="G30" s="92"/>
      <c r="H30" s="92"/>
      <c r="I30" s="92"/>
      <c r="J30" s="92"/>
    </row>
    <row r="31" spans="1:10" ht="57.6" x14ac:dyDescent="0.3">
      <c r="A31" s="86">
        <v>89786</v>
      </c>
      <c r="B31" s="71" t="s">
        <v>111</v>
      </c>
      <c r="C31" s="6">
        <v>3</v>
      </c>
      <c r="D31" s="78"/>
      <c r="E31" s="92" t="s">
        <v>105</v>
      </c>
      <c r="F31" s="92"/>
      <c r="G31" s="92"/>
      <c r="H31" s="92"/>
      <c r="I31" s="92"/>
      <c r="J31" s="92"/>
    </row>
    <row r="32" spans="1:10" ht="57.6" x14ac:dyDescent="0.3">
      <c r="A32" s="86">
        <v>89829</v>
      </c>
      <c r="B32" s="71" t="s">
        <v>112</v>
      </c>
      <c r="C32" s="6">
        <v>4</v>
      </c>
      <c r="D32" s="78"/>
      <c r="E32" s="92" t="s">
        <v>97</v>
      </c>
      <c r="F32" s="92"/>
      <c r="G32" s="92"/>
      <c r="H32" s="92"/>
      <c r="I32" s="92"/>
      <c r="J32" s="92"/>
    </row>
    <row r="33" spans="1:10" ht="43.2" x14ac:dyDescent="0.3">
      <c r="A33" s="86">
        <v>104350</v>
      </c>
      <c r="B33" s="71" t="s">
        <v>106</v>
      </c>
      <c r="C33" s="6">
        <v>2</v>
      </c>
      <c r="D33" s="78"/>
      <c r="E33" s="92" t="s">
        <v>107</v>
      </c>
      <c r="F33" s="92"/>
      <c r="G33" s="92"/>
      <c r="H33" s="92"/>
      <c r="I33" s="92"/>
      <c r="J33" s="92"/>
    </row>
    <row r="34" spans="1:10" ht="72" x14ac:dyDescent="0.3">
      <c r="A34" s="87" t="s">
        <v>128</v>
      </c>
      <c r="B34" s="71" t="s">
        <v>129</v>
      </c>
      <c r="C34" s="6">
        <v>4</v>
      </c>
      <c r="D34" s="78"/>
      <c r="E34" s="92" t="s">
        <v>130</v>
      </c>
      <c r="F34" s="92"/>
      <c r="G34" s="92"/>
      <c r="H34" s="92"/>
      <c r="I34" s="92"/>
      <c r="J34" s="92"/>
    </row>
    <row r="35" spans="1:10" ht="72" x14ac:dyDescent="0.3">
      <c r="A35" s="87" t="s">
        <v>109</v>
      </c>
      <c r="B35" s="71" t="s">
        <v>110</v>
      </c>
      <c r="C35" s="6">
        <v>1</v>
      </c>
      <c r="D35" s="78"/>
      <c r="E35" s="92" t="s">
        <v>107</v>
      </c>
      <c r="F35" s="92"/>
      <c r="G35" s="92"/>
      <c r="H35" s="92"/>
      <c r="I35" s="92"/>
      <c r="J35" s="92"/>
    </row>
    <row r="36" spans="1:10" ht="72" x14ac:dyDescent="0.3">
      <c r="A36" s="86">
        <v>89805</v>
      </c>
      <c r="B36" s="71" t="s">
        <v>118</v>
      </c>
      <c r="C36" s="6">
        <f>1+2</f>
        <v>3</v>
      </c>
      <c r="D36" s="78"/>
      <c r="E36" s="92" t="s">
        <v>97</v>
      </c>
      <c r="F36" s="92"/>
      <c r="G36" s="92"/>
      <c r="H36" s="92"/>
      <c r="I36" s="92"/>
      <c r="J36" s="92"/>
    </row>
    <row r="37" spans="1:10" ht="72" x14ac:dyDescent="0.3">
      <c r="A37" s="86">
        <v>89806</v>
      </c>
      <c r="B37" s="71" t="s">
        <v>119</v>
      </c>
      <c r="C37" s="6">
        <f>1</f>
        <v>1</v>
      </c>
      <c r="D37" s="78"/>
      <c r="E37" s="92" t="s">
        <v>95</v>
      </c>
      <c r="F37" s="92"/>
      <c r="G37" s="92"/>
      <c r="H37" s="92"/>
      <c r="I37" s="92"/>
      <c r="J37" s="92"/>
    </row>
    <row r="38" spans="1:10" ht="72" x14ac:dyDescent="0.3">
      <c r="A38" s="86">
        <v>89739</v>
      </c>
      <c r="B38" s="71" t="s">
        <v>120</v>
      </c>
      <c r="C38" s="6">
        <v>2</v>
      </c>
      <c r="D38" s="78"/>
      <c r="E38" s="92" t="s">
        <v>97</v>
      </c>
      <c r="F38" s="92"/>
      <c r="G38" s="92"/>
      <c r="H38" s="92"/>
      <c r="I38" s="92"/>
      <c r="J38" s="92"/>
    </row>
    <row r="39" spans="1:10" ht="72" x14ac:dyDescent="0.3">
      <c r="A39" s="86">
        <v>89801</v>
      </c>
      <c r="B39" s="71" t="s">
        <v>121</v>
      </c>
      <c r="C39" s="6">
        <f>5+5+2</f>
        <v>12</v>
      </c>
      <c r="D39" s="78"/>
      <c r="E39" s="92" t="s">
        <v>105</v>
      </c>
      <c r="F39" s="92"/>
      <c r="G39" s="92"/>
      <c r="H39" s="92"/>
      <c r="I39" s="92"/>
      <c r="J39" s="92"/>
    </row>
    <row r="40" spans="1:10" ht="57.6" x14ac:dyDescent="0.3">
      <c r="A40" s="86">
        <v>89825</v>
      </c>
      <c r="B40" s="71" t="s">
        <v>122</v>
      </c>
      <c r="C40" s="6">
        <f>1+1</f>
        <v>2</v>
      </c>
      <c r="D40" s="78"/>
      <c r="E40" s="92" t="s">
        <v>123</v>
      </c>
      <c r="F40" s="92"/>
      <c r="G40" s="92"/>
      <c r="H40" s="92"/>
      <c r="I40" s="92"/>
      <c r="J40" s="92"/>
    </row>
    <row r="41" spans="1:10" ht="72" x14ac:dyDescent="0.3">
      <c r="A41" s="86">
        <v>89731</v>
      </c>
      <c r="B41" s="71" t="s">
        <v>124</v>
      </c>
      <c r="C41" s="6">
        <v>18</v>
      </c>
      <c r="D41" s="78"/>
      <c r="E41" s="92" t="s">
        <v>125</v>
      </c>
      <c r="F41" s="92"/>
      <c r="G41" s="92"/>
      <c r="H41" s="92"/>
      <c r="I41" s="92"/>
      <c r="J41" s="92"/>
    </row>
    <row r="42" spans="1:10" ht="72" x14ac:dyDescent="0.3">
      <c r="A42" s="86">
        <v>89732</v>
      </c>
      <c r="B42" s="71" t="s">
        <v>126</v>
      </c>
      <c r="C42" s="6">
        <v>5</v>
      </c>
      <c r="D42" s="78"/>
      <c r="E42" s="92" t="s">
        <v>127</v>
      </c>
      <c r="F42" s="92"/>
      <c r="G42" s="92"/>
      <c r="H42" s="92"/>
      <c r="I42" s="92"/>
      <c r="J42" s="92"/>
    </row>
    <row r="43" spans="1:10" ht="72" x14ac:dyDescent="0.3">
      <c r="A43" s="86">
        <v>89724</v>
      </c>
      <c r="B43" s="71" t="s">
        <v>131</v>
      </c>
      <c r="C43" s="6">
        <f>4+8+4+2+5+2+8</f>
        <v>33</v>
      </c>
      <c r="D43" s="78"/>
      <c r="E43" s="92" t="s">
        <v>105</v>
      </c>
      <c r="F43" s="92"/>
      <c r="G43" s="92"/>
      <c r="H43" s="92"/>
      <c r="I43" s="92"/>
      <c r="J43" s="92"/>
    </row>
    <row r="44" spans="1:10" ht="72" x14ac:dyDescent="0.3">
      <c r="A44" s="86">
        <v>89726</v>
      </c>
      <c r="B44" s="71" t="s">
        <v>133</v>
      </c>
      <c r="C44" s="6">
        <v>8</v>
      </c>
      <c r="D44" s="78"/>
      <c r="E44" s="92" t="s">
        <v>105</v>
      </c>
      <c r="F44" s="92"/>
      <c r="G44" s="92"/>
      <c r="H44" s="92"/>
      <c r="I44" s="92"/>
      <c r="J44" s="92"/>
    </row>
    <row r="45" spans="1:10" ht="72" x14ac:dyDescent="0.3">
      <c r="A45" s="86">
        <v>89783</v>
      </c>
      <c r="B45" s="71" t="s">
        <v>132</v>
      </c>
      <c r="C45" s="6">
        <f>3+2</f>
        <v>5</v>
      </c>
      <c r="D45" s="78"/>
      <c r="E45" s="92" t="s">
        <v>134</v>
      </c>
      <c r="F45" s="92"/>
      <c r="G45" s="92"/>
      <c r="H45" s="92"/>
      <c r="I45" s="92"/>
      <c r="J45" s="92"/>
    </row>
    <row r="46" spans="1:10" ht="57.6" x14ac:dyDescent="0.3">
      <c r="A46" s="86">
        <v>89782</v>
      </c>
      <c r="B46" s="71" t="s">
        <v>135</v>
      </c>
      <c r="C46" s="6">
        <f>1+3</f>
        <v>4</v>
      </c>
      <c r="D46" s="78"/>
      <c r="E46" s="92" t="s">
        <v>136</v>
      </c>
      <c r="F46" s="92"/>
      <c r="G46" s="92"/>
      <c r="H46" s="92"/>
      <c r="I46" s="92"/>
      <c r="J46" s="92"/>
    </row>
    <row r="47" spans="1:10" ht="72" x14ac:dyDescent="0.3">
      <c r="A47" s="86">
        <v>89754</v>
      </c>
      <c r="B47" s="71" t="s">
        <v>137</v>
      </c>
      <c r="C47" s="6">
        <f>3+5+5+3+5+3+3+2+3+2</f>
        <v>34</v>
      </c>
      <c r="D47" s="78"/>
      <c r="E47" s="92" t="s">
        <v>138</v>
      </c>
      <c r="F47" s="92"/>
      <c r="G47" s="92"/>
      <c r="H47" s="92"/>
      <c r="I47" s="92"/>
      <c r="J47" s="92"/>
    </row>
    <row r="48" spans="1:10" ht="72" x14ac:dyDescent="0.3">
      <c r="A48" s="86">
        <v>89814</v>
      </c>
      <c r="B48" s="71" t="s">
        <v>139</v>
      </c>
      <c r="C48" s="6">
        <v>11</v>
      </c>
      <c r="D48" s="78"/>
      <c r="E48" s="92" t="s">
        <v>140</v>
      </c>
      <c r="F48" s="92"/>
      <c r="G48" s="92"/>
      <c r="H48" s="92"/>
      <c r="I48" s="92"/>
      <c r="J48" s="92"/>
    </row>
    <row r="49" spans="1:13" ht="72" x14ac:dyDescent="0.3">
      <c r="A49" s="86">
        <v>89776</v>
      </c>
      <c r="B49" s="71" t="s">
        <v>143</v>
      </c>
      <c r="C49" s="6">
        <f>2+2+3+3+1</f>
        <v>11</v>
      </c>
      <c r="D49" s="78"/>
      <c r="E49" s="92" t="s">
        <v>142</v>
      </c>
      <c r="F49" s="92"/>
      <c r="G49" s="92"/>
      <c r="H49" s="92"/>
      <c r="I49" s="92"/>
      <c r="J49" s="92"/>
    </row>
    <row r="50" spans="1:13" ht="72" x14ac:dyDescent="0.3">
      <c r="A50" s="86">
        <v>89817</v>
      </c>
      <c r="B50" s="71" t="s">
        <v>141</v>
      </c>
      <c r="C50" s="6">
        <f>9</f>
        <v>9</v>
      </c>
      <c r="D50" s="78"/>
      <c r="E50" s="92" t="s">
        <v>97</v>
      </c>
      <c r="F50" s="92"/>
      <c r="G50" s="92"/>
      <c r="H50" s="92"/>
      <c r="I50" s="92"/>
      <c r="J50" s="92"/>
    </row>
    <row r="51" spans="1:13" ht="72" x14ac:dyDescent="0.3">
      <c r="A51" s="86">
        <v>89779</v>
      </c>
      <c r="B51" s="71" t="s">
        <v>150</v>
      </c>
      <c r="C51" s="6">
        <f>3+5+3+3+3+5+4+5</f>
        <v>31</v>
      </c>
      <c r="D51" s="78"/>
      <c r="E51" s="92" t="s">
        <v>147</v>
      </c>
      <c r="F51" s="92"/>
      <c r="G51" s="92"/>
      <c r="H51" s="92"/>
      <c r="I51" s="92"/>
      <c r="J51" s="92"/>
    </row>
    <row r="52" spans="1:13" ht="72" x14ac:dyDescent="0.3">
      <c r="A52" s="87" t="s">
        <v>145</v>
      </c>
      <c r="B52" s="71" t="s">
        <v>144</v>
      </c>
      <c r="C52" s="6">
        <v>1</v>
      </c>
      <c r="D52" s="78"/>
      <c r="E52" s="92" t="s">
        <v>146</v>
      </c>
      <c r="F52" s="92"/>
      <c r="G52" s="92"/>
      <c r="H52" s="92"/>
      <c r="I52" s="92"/>
      <c r="J52" s="92"/>
    </row>
    <row r="53" spans="1:13" x14ac:dyDescent="0.3">
      <c r="A53" s="30"/>
      <c r="B53" s="51"/>
      <c r="C53" s="6"/>
      <c r="D53" s="78"/>
      <c r="E53" s="92"/>
      <c r="F53" s="92"/>
      <c r="G53" s="92"/>
      <c r="H53" s="92"/>
      <c r="I53" s="92"/>
      <c r="J53" s="92"/>
    </row>
    <row r="54" spans="1:13" x14ac:dyDescent="0.3">
      <c r="A54" s="30"/>
      <c r="B54" s="19"/>
      <c r="C54" s="19"/>
      <c r="D54" s="19"/>
      <c r="E54" s="19"/>
      <c r="F54" s="19"/>
      <c r="G54" s="19"/>
      <c r="H54" s="19"/>
      <c r="I54" s="19"/>
      <c r="J54" s="32"/>
    </row>
    <row r="55" spans="1:13" x14ac:dyDescent="0.3">
      <c r="A55" s="63"/>
      <c r="B55" s="103" t="s">
        <v>33</v>
      </c>
      <c r="C55" s="104"/>
      <c r="D55" s="104"/>
      <c r="E55" s="104"/>
      <c r="F55" s="104"/>
      <c r="G55" s="105"/>
      <c r="H55" s="20"/>
      <c r="I55" s="20"/>
      <c r="J55" s="33"/>
    </row>
    <row r="56" spans="1:13" x14ac:dyDescent="0.3">
      <c r="A56" s="34"/>
      <c r="B56" s="18" t="s">
        <v>1</v>
      </c>
      <c r="C56" s="6">
        <v>2</v>
      </c>
      <c r="D56" s="92" t="s">
        <v>18</v>
      </c>
      <c r="E56" s="92"/>
      <c r="F56" s="92"/>
      <c r="G56" s="92"/>
      <c r="H56" s="20"/>
      <c r="I56" s="20"/>
      <c r="J56" s="33"/>
    </row>
    <row r="57" spans="1:13" x14ac:dyDescent="0.3">
      <c r="A57" s="34"/>
      <c r="B57" s="18" t="s">
        <v>0</v>
      </c>
      <c r="C57" s="6">
        <v>7</v>
      </c>
      <c r="D57" s="92" t="s">
        <v>18</v>
      </c>
      <c r="E57" s="92"/>
      <c r="F57" s="92"/>
      <c r="G57" s="92"/>
      <c r="H57" s="20"/>
      <c r="I57" s="20"/>
      <c r="J57" s="33"/>
    </row>
    <row r="58" spans="1:13" x14ac:dyDescent="0.3">
      <c r="A58" s="86"/>
      <c r="B58" s="18" t="s">
        <v>52</v>
      </c>
      <c r="C58" s="10">
        <v>4</v>
      </c>
      <c r="D58" s="92" t="s">
        <v>18</v>
      </c>
      <c r="E58" s="92"/>
      <c r="F58" s="92"/>
      <c r="G58" s="92"/>
      <c r="H58" s="20"/>
      <c r="I58" s="20"/>
      <c r="J58" s="33"/>
    </row>
    <row r="59" spans="1:13" x14ac:dyDescent="0.3">
      <c r="A59" s="86"/>
      <c r="B59" s="18" t="s">
        <v>53</v>
      </c>
      <c r="C59" s="10">
        <v>6</v>
      </c>
      <c r="D59" s="92" t="s">
        <v>18</v>
      </c>
      <c r="E59" s="92"/>
      <c r="F59" s="92"/>
      <c r="G59" s="92"/>
      <c r="H59" s="20"/>
      <c r="I59" s="20"/>
      <c r="J59" s="33"/>
    </row>
    <row r="60" spans="1:13" ht="15" thickBot="1" x14ac:dyDescent="0.35">
      <c r="A60" s="88"/>
      <c r="B60" s="35" t="s">
        <v>34</v>
      </c>
      <c r="C60" s="36">
        <v>3</v>
      </c>
      <c r="D60" s="93" t="s">
        <v>18</v>
      </c>
      <c r="E60" s="93"/>
      <c r="F60" s="93"/>
      <c r="G60" s="93"/>
      <c r="H60" s="37"/>
      <c r="I60" s="37"/>
      <c r="J60" s="38"/>
    </row>
    <row r="61" spans="1:13" ht="15" thickTop="1" x14ac:dyDescent="0.3">
      <c r="A61" s="30"/>
      <c r="B61" s="49"/>
      <c r="C61" s="19"/>
      <c r="D61" s="19"/>
      <c r="E61" s="19"/>
      <c r="F61" s="19"/>
      <c r="G61" s="19"/>
      <c r="H61" s="19"/>
      <c r="I61" s="19"/>
      <c r="J61" s="32"/>
    </row>
    <row r="62" spans="1:13" ht="15" thickBot="1" x14ac:dyDescent="0.35">
      <c r="A62" s="30"/>
      <c r="B62" s="49"/>
      <c r="C62" s="19"/>
      <c r="D62" s="19"/>
      <c r="E62" s="19"/>
      <c r="F62" s="19"/>
      <c r="G62" s="19"/>
      <c r="H62" s="19"/>
      <c r="I62" s="19"/>
      <c r="J62" s="32"/>
      <c r="K62" s="19"/>
    </row>
    <row r="63" spans="1:13" ht="15" thickTop="1" x14ac:dyDescent="0.3">
      <c r="A63" s="95" t="s">
        <v>31</v>
      </c>
      <c r="B63" s="96"/>
      <c r="C63" s="96"/>
      <c r="D63" s="96"/>
      <c r="E63" s="96"/>
      <c r="F63" s="96"/>
      <c r="G63" s="96"/>
      <c r="H63" s="96"/>
      <c r="I63" s="96"/>
      <c r="J63" s="97"/>
    </row>
    <row r="64" spans="1:13" ht="30.6" x14ac:dyDescent="0.3">
      <c r="A64" s="30"/>
      <c r="B64" s="22" t="s">
        <v>27</v>
      </c>
      <c r="C64" s="7" t="s">
        <v>4</v>
      </c>
      <c r="D64" s="7" t="s">
        <v>40</v>
      </c>
      <c r="E64" s="7" t="s">
        <v>30</v>
      </c>
      <c r="F64" s="17" t="s">
        <v>32</v>
      </c>
      <c r="G64" s="7" t="s">
        <v>6</v>
      </c>
      <c r="H64" s="7" t="s">
        <v>9</v>
      </c>
      <c r="I64" s="7" t="s">
        <v>5</v>
      </c>
      <c r="J64" s="27" t="s">
        <v>17</v>
      </c>
      <c r="K64" s="19"/>
      <c r="L64" s="110" t="s">
        <v>160</v>
      </c>
      <c r="M64" s="110" t="s">
        <v>161</v>
      </c>
    </row>
    <row r="65" spans="1:13" x14ac:dyDescent="0.3">
      <c r="A65" s="86"/>
      <c r="B65" s="9" t="s">
        <v>28</v>
      </c>
      <c r="C65" s="6">
        <v>50.95</v>
      </c>
      <c r="D65" s="6">
        <v>5</v>
      </c>
      <c r="E65" s="6" t="s">
        <v>2</v>
      </c>
      <c r="F65" s="6"/>
      <c r="G65" s="23"/>
      <c r="H65" s="1"/>
      <c r="I65" s="23"/>
      <c r="J65" s="39"/>
      <c r="L65">
        <v>25</v>
      </c>
      <c r="M65">
        <v>1</v>
      </c>
    </row>
    <row r="66" spans="1:13" x14ac:dyDescent="0.3">
      <c r="A66" s="86"/>
      <c r="B66" s="9" t="s">
        <v>29</v>
      </c>
      <c r="C66" s="6">
        <v>25.284000000000002</v>
      </c>
      <c r="D66" s="6"/>
      <c r="E66" s="6"/>
      <c r="F66" s="6"/>
      <c r="G66" s="23"/>
      <c r="H66" s="1"/>
      <c r="I66" s="23"/>
      <c r="J66" s="39"/>
      <c r="L66">
        <v>6</v>
      </c>
    </row>
    <row r="67" spans="1:13" x14ac:dyDescent="0.3">
      <c r="A67" s="86"/>
      <c r="B67" s="9" t="s">
        <v>11</v>
      </c>
      <c r="C67" s="6">
        <v>11.95</v>
      </c>
      <c r="D67" s="6"/>
      <c r="E67" s="6"/>
      <c r="F67" s="6"/>
      <c r="G67" s="23"/>
      <c r="H67" s="1"/>
      <c r="I67" s="23"/>
      <c r="J67" s="39"/>
      <c r="L67">
        <v>2</v>
      </c>
    </row>
    <row r="68" spans="1:13" x14ac:dyDescent="0.3">
      <c r="A68" s="86"/>
      <c r="B68" s="9" t="s">
        <v>12</v>
      </c>
      <c r="C68" s="6">
        <v>3.39</v>
      </c>
      <c r="D68" s="6"/>
      <c r="E68" s="6"/>
      <c r="F68" s="6"/>
      <c r="G68" s="23"/>
      <c r="H68" s="1"/>
      <c r="I68" s="23"/>
      <c r="J68" s="39"/>
    </row>
    <row r="69" spans="1:13" ht="15" thickBot="1" x14ac:dyDescent="0.35">
      <c r="A69" s="86"/>
      <c r="B69" s="40" t="s">
        <v>86</v>
      </c>
      <c r="C69" s="72">
        <f>I125</f>
        <v>9</v>
      </c>
      <c r="D69" s="72"/>
      <c r="E69" s="72"/>
      <c r="F69" s="72"/>
      <c r="G69" s="73"/>
      <c r="H69" s="74"/>
      <c r="I69" s="73"/>
      <c r="J69" s="75"/>
    </row>
    <row r="70" spans="1:13" ht="15.6" thickTop="1" thickBot="1" x14ac:dyDescent="0.35">
      <c r="A70" s="88">
        <f>60/1000</f>
        <v>0.06</v>
      </c>
      <c r="B70" s="40" t="s">
        <v>87</v>
      </c>
      <c r="C70" s="36">
        <f>SUM(I126:I148)</f>
        <v>76.78</v>
      </c>
      <c r="D70" s="36"/>
      <c r="E70" s="36">
        <v>3</v>
      </c>
      <c r="F70" s="36">
        <v>3</v>
      </c>
      <c r="G70" s="41">
        <f>C70</f>
        <v>76.78</v>
      </c>
      <c r="H70" s="42">
        <f>((3.14*(A70^2))/4)*G70</f>
        <v>0.21698028</v>
      </c>
      <c r="I70" s="41">
        <f>((0.06+0.3)*0.4*G70)</f>
        <v>11.056319999999999</v>
      </c>
      <c r="J70" s="43">
        <f>I70-H70</f>
        <v>10.83933972</v>
      </c>
      <c r="K70" t="s">
        <v>88</v>
      </c>
      <c r="M70" s="76"/>
    </row>
    <row r="71" spans="1:13" ht="15" thickTop="1" x14ac:dyDescent="0.3">
      <c r="A71" s="30"/>
      <c r="B71" s="19"/>
      <c r="C71" s="19"/>
      <c r="D71" s="19"/>
      <c r="E71" s="19"/>
      <c r="F71" s="19"/>
      <c r="G71" s="19"/>
      <c r="H71" s="19"/>
      <c r="I71" s="19"/>
      <c r="J71" s="32"/>
    </row>
    <row r="72" spans="1:13" ht="30" customHeight="1" x14ac:dyDescent="0.3">
      <c r="A72" s="30"/>
      <c r="B72" s="98" t="s">
        <v>56</v>
      </c>
      <c r="C72" s="99"/>
      <c r="D72" s="99"/>
      <c r="E72" s="99"/>
      <c r="F72" s="99"/>
      <c r="G72" s="99"/>
      <c r="H72" s="99"/>
      <c r="I72" s="99"/>
      <c r="J72" s="100"/>
      <c r="L72" s="110" t="s">
        <v>159</v>
      </c>
    </row>
    <row r="73" spans="1:13" x14ac:dyDescent="0.3">
      <c r="A73" s="86">
        <v>89362</v>
      </c>
      <c r="B73" s="51" t="s">
        <v>57</v>
      </c>
      <c r="C73" s="6">
        <v>29</v>
      </c>
      <c r="D73" s="89" t="s">
        <v>44</v>
      </c>
      <c r="E73" s="90"/>
      <c r="F73" s="90"/>
      <c r="G73" s="90"/>
      <c r="H73" s="90"/>
      <c r="I73" s="90"/>
      <c r="J73" s="91"/>
      <c r="K73" t="s">
        <v>71</v>
      </c>
      <c r="L73">
        <v>3</v>
      </c>
    </row>
    <row r="74" spans="1:13" ht="28.8" x14ac:dyDescent="0.3">
      <c r="A74" s="86">
        <v>89366</v>
      </c>
      <c r="B74" s="71" t="s">
        <v>58</v>
      </c>
      <c r="C74" s="6">
        <v>17</v>
      </c>
      <c r="D74" s="89" t="s">
        <v>44</v>
      </c>
      <c r="E74" s="90"/>
      <c r="F74" s="90"/>
      <c r="G74" s="90"/>
      <c r="H74" s="90"/>
      <c r="I74" s="90"/>
      <c r="J74" s="91"/>
      <c r="K74" t="s">
        <v>71</v>
      </c>
      <c r="L74">
        <v>2</v>
      </c>
    </row>
    <row r="75" spans="1:13" ht="43.2" x14ac:dyDescent="0.3">
      <c r="A75" s="86">
        <v>89383</v>
      </c>
      <c r="B75" s="71" t="s">
        <v>89</v>
      </c>
      <c r="C75" s="6">
        <v>5</v>
      </c>
      <c r="D75" s="89" t="s">
        <v>44</v>
      </c>
      <c r="E75" s="90"/>
      <c r="F75" s="90"/>
      <c r="G75" s="90"/>
      <c r="H75" s="90"/>
      <c r="I75" s="90"/>
      <c r="J75" s="91"/>
      <c r="L75">
        <v>1</v>
      </c>
    </row>
    <row r="76" spans="1:13" ht="28.8" x14ac:dyDescent="0.3">
      <c r="A76" s="86">
        <v>89385</v>
      </c>
      <c r="B76" s="71" t="s">
        <v>90</v>
      </c>
      <c r="C76" s="6">
        <v>5</v>
      </c>
      <c r="D76" s="89" t="s">
        <v>44</v>
      </c>
      <c r="E76" s="90"/>
      <c r="F76" s="90"/>
      <c r="G76" s="90"/>
      <c r="H76" s="90"/>
      <c r="I76" s="90"/>
      <c r="J76" s="91"/>
      <c r="L76">
        <v>1</v>
      </c>
    </row>
    <row r="77" spans="1:13" ht="28.8" x14ac:dyDescent="0.3">
      <c r="A77" s="86">
        <v>90373</v>
      </c>
      <c r="B77" s="71" t="s">
        <v>59</v>
      </c>
      <c r="C77" s="6">
        <v>20</v>
      </c>
      <c r="D77" s="89" t="s">
        <v>44</v>
      </c>
      <c r="E77" s="90"/>
      <c r="F77" s="90"/>
      <c r="G77" s="90"/>
      <c r="H77" s="90"/>
      <c r="I77" s="90"/>
      <c r="J77" s="91"/>
      <c r="K77" t="s">
        <v>71</v>
      </c>
      <c r="L77">
        <v>3</v>
      </c>
    </row>
    <row r="78" spans="1:13" x14ac:dyDescent="0.3">
      <c r="A78" s="86">
        <v>89395</v>
      </c>
      <c r="B78" s="71" t="s">
        <v>62</v>
      </c>
      <c r="C78" s="6">
        <v>6</v>
      </c>
      <c r="D78" s="89" t="s">
        <v>44</v>
      </c>
      <c r="E78" s="90"/>
      <c r="F78" s="90"/>
      <c r="G78" s="90"/>
      <c r="H78" s="90"/>
      <c r="I78" s="90"/>
      <c r="J78" s="91"/>
      <c r="K78" t="s">
        <v>71</v>
      </c>
      <c r="L78">
        <v>1</v>
      </c>
    </row>
    <row r="79" spans="1:13" ht="28.8" x14ac:dyDescent="0.3">
      <c r="A79" s="86">
        <v>89396</v>
      </c>
      <c r="B79" s="71" t="s">
        <v>63</v>
      </c>
      <c r="C79" s="6">
        <v>7</v>
      </c>
      <c r="D79" s="89" t="s">
        <v>44</v>
      </c>
      <c r="E79" s="90"/>
      <c r="F79" s="90"/>
      <c r="G79" s="90"/>
      <c r="H79" s="90"/>
      <c r="I79" s="90"/>
      <c r="J79" s="91"/>
      <c r="K79" t="s">
        <v>71</v>
      </c>
    </row>
    <row r="80" spans="1:13" ht="28.8" x14ac:dyDescent="0.3">
      <c r="A80" s="86">
        <v>103951</v>
      </c>
      <c r="B80" s="71" t="s">
        <v>60</v>
      </c>
      <c r="C80" s="6">
        <v>12</v>
      </c>
      <c r="D80" s="89" t="s">
        <v>44</v>
      </c>
      <c r="E80" s="90"/>
      <c r="F80" s="90"/>
      <c r="G80" s="90"/>
      <c r="H80" s="90"/>
      <c r="I80" s="90"/>
      <c r="J80" s="91"/>
      <c r="K80" t="s">
        <v>71</v>
      </c>
      <c r="L80">
        <v>1</v>
      </c>
    </row>
    <row r="81" spans="1:11" x14ac:dyDescent="0.3">
      <c r="A81" s="86">
        <v>89367</v>
      </c>
      <c r="B81" s="51" t="s">
        <v>61</v>
      </c>
      <c r="C81" s="6">
        <v>10</v>
      </c>
      <c r="D81" s="89" t="s">
        <v>44</v>
      </c>
      <c r="E81" s="90"/>
      <c r="F81" s="90"/>
      <c r="G81" s="90"/>
      <c r="H81" s="90"/>
      <c r="I81" s="90"/>
      <c r="J81" s="91"/>
      <c r="K81" t="s">
        <v>71</v>
      </c>
    </row>
    <row r="82" spans="1:11" x14ac:dyDescent="0.3">
      <c r="A82" s="86">
        <v>89398</v>
      </c>
      <c r="B82" s="51" t="s">
        <v>64</v>
      </c>
      <c r="C82" s="6">
        <v>6</v>
      </c>
      <c r="D82" s="89" t="s">
        <v>44</v>
      </c>
      <c r="E82" s="90"/>
      <c r="F82" s="90"/>
      <c r="G82" s="90"/>
      <c r="H82" s="90"/>
      <c r="I82" s="90"/>
      <c r="J82" s="91"/>
      <c r="K82" t="s">
        <v>71</v>
      </c>
    </row>
    <row r="83" spans="1:11" ht="28.8" x14ac:dyDescent="0.3">
      <c r="A83" s="86">
        <v>89400</v>
      </c>
      <c r="B83" s="71" t="s">
        <v>65</v>
      </c>
      <c r="C83" s="6">
        <v>6</v>
      </c>
      <c r="D83" s="89" t="s">
        <v>44</v>
      </c>
      <c r="E83" s="90"/>
      <c r="F83" s="90"/>
      <c r="G83" s="90"/>
      <c r="H83" s="90"/>
      <c r="I83" s="90"/>
      <c r="J83" s="91"/>
      <c r="K83" t="s">
        <v>71</v>
      </c>
    </row>
    <row r="84" spans="1:11" x14ac:dyDescent="0.3">
      <c r="A84" s="86">
        <v>103980</v>
      </c>
      <c r="B84" s="71" t="s">
        <v>68</v>
      </c>
      <c r="C84" s="6">
        <v>4</v>
      </c>
      <c r="D84" s="89" t="s">
        <v>44</v>
      </c>
      <c r="E84" s="90"/>
      <c r="F84" s="90"/>
      <c r="G84" s="90"/>
      <c r="H84" s="90"/>
      <c r="I84" s="90"/>
      <c r="J84" s="91"/>
      <c r="K84" t="s">
        <v>71</v>
      </c>
    </row>
    <row r="85" spans="1:11" ht="28.8" x14ac:dyDescent="0.3">
      <c r="A85" s="86">
        <v>103993</v>
      </c>
      <c r="B85" s="71" t="s">
        <v>69</v>
      </c>
      <c r="C85" s="6">
        <v>1</v>
      </c>
      <c r="D85" s="89" t="s">
        <v>44</v>
      </c>
      <c r="E85" s="90"/>
      <c r="F85" s="90"/>
      <c r="G85" s="90"/>
      <c r="H85" s="90"/>
      <c r="I85" s="90"/>
      <c r="J85" s="91"/>
      <c r="K85" t="s">
        <v>71</v>
      </c>
    </row>
    <row r="86" spans="1:11" ht="28.8" x14ac:dyDescent="0.3">
      <c r="A86" s="86">
        <v>104012</v>
      </c>
      <c r="B86" s="71" t="s">
        <v>66</v>
      </c>
      <c r="C86" s="6">
        <v>2</v>
      </c>
      <c r="D86" s="89" t="s">
        <v>44</v>
      </c>
      <c r="E86" s="90"/>
      <c r="F86" s="90"/>
      <c r="G86" s="90"/>
      <c r="H86" s="90"/>
      <c r="I86" s="90"/>
      <c r="J86" s="91"/>
      <c r="K86" t="s">
        <v>71</v>
      </c>
    </row>
    <row r="87" spans="1:11" ht="28.8" x14ac:dyDescent="0.3">
      <c r="A87" s="86">
        <v>103948</v>
      </c>
      <c r="B87" s="71" t="s">
        <v>67</v>
      </c>
      <c r="C87" s="6">
        <v>2</v>
      </c>
      <c r="D87" s="89" t="s">
        <v>44</v>
      </c>
      <c r="E87" s="90"/>
      <c r="F87" s="90"/>
      <c r="G87" s="90"/>
      <c r="H87" s="90"/>
      <c r="I87" s="90"/>
      <c r="J87" s="91"/>
      <c r="K87" t="s">
        <v>71</v>
      </c>
    </row>
    <row r="88" spans="1:11" ht="57.6" x14ac:dyDescent="0.3">
      <c r="A88" s="86">
        <v>89433</v>
      </c>
      <c r="B88" s="71" t="s">
        <v>82</v>
      </c>
      <c r="C88" s="6">
        <f>1+1</f>
        <v>2</v>
      </c>
      <c r="D88" s="89" t="s">
        <v>44</v>
      </c>
      <c r="E88" s="90"/>
      <c r="F88" s="90"/>
      <c r="G88" s="90"/>
      <c r="H88" s="90"/>
      <c r="I88" s="90"/>
      <c r="J88" s="91"/>
    </row>
    <row r="89" spans="1:11" ht="43.2" x14ac:dyDescent="0.3">
      <c r="A89" s="86">
        <v>103996</v>
      </c>
      <c r="B89" s="71" t="s">
        <v>81</v>
      </c>
      <c r="C89" s="6">
        <v>1</v>
      </c>
      <c r="D89" s="89" t="s">
        <v>44</v>
      </c>
      <c r="E89" s="90"/>
      <c r="F89" s="90"/>
      <c r="G89" s="90"/>
      <c r="H89" s="90"/>
      <c r="I89" s="90"/>
      <c r="J89" s="91"/>
    </row>
    <row r="90" spans="1:11" ht="28.8" x14ac:dyDescent="0.3">
      <c r="A90" s="86">
        <v>104009</v>
      </c>
      <c r="B90" s="71" t="s">
        <v>78</v>
      </c>
      <c r="C90" s="6">
        <f>1+1+1+1</f>
        <v>4</v>
      </c>
      <c r="D90" s="89" t="s">
        <v>44</v>
      </c>
      <c r="E90" s="90"/>
      <c r="F90" s="90"/>
      <c r="G90" s="90"/>
      <c r="H90" s="90"/>
      <c r="I90" s="90"/>
      <c r="J90" s="91"/>
    </row>
    <row r="91" spans="1:11" ht="57.6" x14ac:dyDescent="0.3">
      <c r="A91" s="87" t="s">
        <v>76</v>
      </c>
      <c r="B91" s="71" t="s">
        <v>77</v>
      </c>
      <c r="C91" s="6">
        <f>1+1+1+1</f>
        <v>4</v>
      </c>
      <c r="D91" s="89" t="s">
        <v>44</v>
      </c>
      <c r="E91" s="90"/>
      <c r="F91" s="90"/>
      <c r="G91" s="90"/>
      <c r="H91" s="90"/>
      <c r="I91" s="90"/>
      <c r="J91" s="91"/>
    </row>
    <row r="92" spans="1:11" ht="57.6" x14ac:dyDescent="0.3">
      <c r="A92" s="87" t="s">
        <v>79</v>
      </c>
      <c r="B92" s="71" t="s">
        <v>80</v>
      </c>
      <c r="C92" s="6">
        <f>2+3+2</f>
        <v>7</v>
      </c>
      <c r="D92" s="89" t="s">
        <v>44</v>
      </c>
      <c r="E92" s="90"/>
      <c r="F92" s="90"/>
      <c r="G92" s="90"/>
      <c r="H92" s="90"/>
      <c r="I92" s="90"/>
      <c r="J92" s="91"/>
    </row>
    <row r="93" spans="1:11" ht="28.8" x14ac:dyDescent="0.3">
      <c r="A93" s="87">
        <v>89598</v>
      </c>
      <c r="B93" s="71" t="s">
        <v>85</v>
      </c>
      <c r="C93" s="6">
        <v>1</v>
      </c>
      <c r="D93" s="89" t="s">
        <v>44</v>
      </c>
      <c r="E93" s="90"/>
      <c r="F93" s="90"/>
      <c r="G93" s="90"/>
      <c r="H93" s="90"/>
      <c r="I93" s="90"/>
      <c r="J93" s="91"/>
    </row>
    <row r="94" spans="1:11" ht="57.6" x14ac:dyDescent="0.3">
      <c r="A94" s="87" t="s">
        <v>74</v>
      </c>
      <c r="B94" s="71" t="s">
        <v>75</v>
      </c>
      <c r="C94" s="6">
        <f>1+1+1+1+1+1</f>
        <v>6</v>
      </c>
      <c r="D94" s="89" t="s">
        <v>44</v>
      </c>
      <c r="E94" s="90"/>
      <c r="F94" s="90"/>
      <c r="G94" s="90"/>
      <c r="H94" s="90"/>
      <c r="I94" s="90"/>
      <c r="J94" s="91"/>
    </row>
    <row r="95" spans="1:11" ht="57.6" x14ac:dyDescent="0.3">
      <c r="A95" s="87" t="s">
        <v>72</v>
      </c>
      <c r="B95" s="71" t="s">
        <v>73</v>
      </c>
      <c r="C95" s="6">
        <f>1+1+1+1+1+1+1+1</f>
        <v>8</v>
      </c>
      <c r="D95" s="89" t="s">
        <v>44</v>
      </c>
      <c r="E95" s="90"/>
      <c r="F95" s="90"/>
      <c r="G95" s="90"/>
      <c r="H95" s="90"/>
      <c r="I95" s="90"/>
      <c r="J95" s="91"/>
    </row>
    <row r="96" spans="1:11" ht="57.6" x14ac:dyDescent="0.3">
      <c r="A96" s="87" t="s">
        <v>83</v>
      </c>
      <c r="B96" s="71" t="s">
        <v>84</v>
      </c>
      <c r="C96" s="6">
        <v>4</v>
      </c>
      <c r="D96" s="89" t="s">
        <v>44</v>
      </c>
      <c r="E96" s="90"/>
      <c r="F96" s="90"/>
      <c r="G96" s="90"/>
      <c r="H96" s="90"/>
      <c r="I96" s="90"/>
      <c r="J96" s="91"/>
    </row>
    <row r="97" spans="1:10" ht="57.6" x14ac:dyDescent="0.3">
      <c r="A97" s="87" t="s">
        <v>70</v>
      </c>
      <c r="B97" s="77" t="s">
        <v>43</v>
      </c>
      <c r="C97" s="6">
        <f>6+11</f>
        <v>17</v>
      </c>
      <c r="D97" s="89" t="s">
        <v>44</v>
      </c>
      <c r="E97" s="90"/>
      <c r="F97" s="90"/>
      <c r="G97" s="90"/>
      <c r="H97" s="90"/>
      <c r="I97" s="90"/>
      <c r="J97" s="91"/>
    </row>
    <row r="98" spans="1:10" x14ac:dyDescent="0.3">
      <c r="A98" s="30"/>
      <c r="B98" s="19"/>
      <c r="C98" s="19"/>
      <c r="D98" s="19"/>
      <c r="E98" s="19"/>
      <c r="F98" s="19"/>
      <c r="G98" s="19"/>
      <c r="H98" s="19"/>
      <c r="I98" s="19"/>
      <c r="J98" s="19"/>
    </row>
    <row r="99" spans="1:10" ht="30" customHeight="1" x14ac:dyDescent="0.3">
      <c r="A99" s="30"/>
      <c r="B99" s="98" t="s">
        <v>45</v>
      </c>
      <c r="C99" s="99"/>
      <c r="D99" s="99"/>
      <c r="E99" s="99"/>
      <c r="F99" s="99"/>
      <c r="G99" s="99"/>
      <c r="H99" s="99"/>
      <c r="I99" s="99"/>
      <c r="J99" s="100"/>
    </row>
    <row r="100" spans="1:10" x14ac:dyDescent="0.3">
      <c r="A100" s="30"/>
      <c r="B100" s="51" t="s">
        <v>42</v>
      </c>
      <c r="C100" s="6"/>
      <c r="D100" s="89" t="s">
        <v>44</v>
      </c>
      <c r="E100" s="90"/>
      <c r="F100" s="90"/>
      <c r="G100" s="90"/>
      <c r="H100" s="90"/>
      <c r="I100" s="90"/>
      <c r="J100" s="91"/>
    </row>
    <row r="101" spans="1:10" x14ac:dyDescent="0.3">
      <c r="A101" s="30"/>
      <c r="B101" s="52" t="s">
        <v>43</v>
      </c>
      <c r="C101" s="6"/>
      <c r="D101" s="89" t="s">
        <v>44</v>
      </c>
      <c r="E101" s="90"/>
      <c r="F101" s="90"/>
      <c r="G101" s="90"/>
      <c r="H101" s="90"/>
      <c r="I101" s="90"/>
      <c r="J101" s="91"/>
    </row>
    <row r="102" spans="1:10" ht="15" thickBot="1" x14ac:dyDescent="0.35">
      <c r="A102" s="30"/>
      <c r="B102" s="19"/>
      <c r="C102" s="19"/>
      <c r="D102" s="19"/>
      <c r="E102" s="19"/>
      <c r="F102" s="19"/>
      <c r="G102" s="19"/>
      <c r="H102" s="19"/>
      <c r="I102" s="19"/>
      <c r="J102" s="32"/>
    </row>
    <row r="103" spans="1:10" ht="15" thickTop="1" x14ac:dyDescent="0.3">
      <c r="A103" s="30"/>
      <c r="B103" s="95" t="s">
        <v>35</v>
      </c>
      <c r="C103" s="96"/>
      <c r="D103" s="96"/>
      <c r="E103" s="96"/>
      <c r="F103" s="96"/>
      <c r="G103" s="96"/>
      <c r="H103" s="96"/>
      <c r="I103" s="96"/>
      <c r="J103" s="97"/>
    </row>
    <row r="104" spans="1:10" ht="30.6" x14ac:dyDescent="0.3">
      <c r="A104" s="30"/>
      <c r="B104" s="44" t="s">
        <v>36</v>
      </c>
      <c r="C104" s="7" t="s">
        <v>4</v>
      </c>
      <c r="D104" s="7" t="s">
        <v>7</v>
      </c>
      <c r="E104" s="7" t="s">
        <v>3</v>
      </c>
      <c r="F104" s="7" t="s">
        <v>6</v>
      </c>
      <c r="G104" s="7" t="s">
        <v>5</v>
      </c>
      <c r="H104" s="7" t="s">
        <v>8</v>
      </c>
      <c r="I104" s="7" t="s">
        <v>9</v>
      </c>
      <c r="J104" s="27" t="s">
        <v>17</v>
      </c>
    </row>
    <row r="105" spans="1:10" x14ac:dyDescent="0.3">
      <c r="A105" s="50">
        <f>150/1000</f>
        <v>0.15</v>
      </c>
      <c r="B105" s="45" t="s">
        <v>15</v>
      </c>
      <c r="C105" s="6">
        <f>B136</f>
        <v>57.79</v>
      </c>
      <c r="D105" s="8">
        <f>(A105+0.2)*0.6</f>
        <v>0.21</v>
      </c>
      <c r="E105" s="21">
        <f>B128+B134+B135</f>
        <v>8.48</v>
      </c>
      <c r="F105" s="4">
        <f t="shared" ref="F105" si="6">C105-E105</f>
        <v>49.31</v>
      </c>
      <c r="G105" s="2">
        <f t="shared" ref="G105" si="7">F105*D105</f>
        <v>10.3551</v>
      </c>
      <c r="H105" s="3">
        <f t="shared" ref="H105" si="8">(3.14*(A105^2))/4</f>
        <v>1.7662500000000001E-2</v>
      </c>
      <c r="I105" s="3">
        <f t="shared" ref="I105" si="9">H105*F105</f>
        <v>0.87093787500000008</v>
      </c>
      <c r="J105" s="29">
        <f t="shared" ref="J105" si="10">G105-I105</f>
        <v>9.484162125000001</v>
      </c>
    </row>
    <row r="106" spans="1:10" x14ac:dyDescent="0.3">
      <c r="A106" s="30"/>
      <c r="B106" s="30"/>
      <c r="C106" s="19"/>
      <c r="D106" s="19"/>
      <c r="E106" s="19"/>
      <c r="F106" s="19"/>
      <c r="G106" s="25">
        <f>SUM(G105)</f>
        <v>10.3551</v>
      </c>
      <c r="H106" s="19"/>
      <c r="I106" s="19"/>
      <c r="J106" s="31">
        <f>SUM(J105)</f>
        <v>9.484162125000001</v>
      </c>
    </row>
    <row r="107" spans="1:10" ht="14.4" customHeight="1" x14ac:dyDescent="0.3">
      <c r="A107" s="30"/>
      <c r="B107" s="98" t="s">
        <v>152</v>
      </c>
      <c r="C107" s="99"/>
      <c r="D107" s="99"/>
      <c r="E107" s="99"/>
      <c r="F107" s="99"/>
      <c r="G107" s="99"/>
      <c r="H107" s="99"/>
      <c r="I107" s="99"/>
      <c r="J107" s="100"/>
    </row>
    <row r="108" spans="1:10" ht="57.6" x14ac:dyDescent="0.3">
      <c r="A108" s="30">
        <v>89592</v>
      </c>
      <c r="B108" s="71" t="s">
        <v>153</v>
      </c>
      <c r="C108" s="6">
        <v>2</v>
      </c>
      <c r="D108" s="89" t="s">
        <v>44</v>
      </c>
      <c r="E108" s="90"/>
      <c r="F108" s="90"/>
      <c r="G108" s="90"/>
      <c r="H108" s="90"/>
      <c r="I108" s="90"/>
      <c r="J108" s="91"/>
    </row>
    <row r="109" spans="1:10" ht="72" x14ac:dyDescent="0.3">
      <c r="A109" s="30">
        <v>89590</v>
      </c>
      <c r="B109" s="71" t="s">
        <v>154</v>
      </c>
      <c r="C109" s="6">
        <v>2</v>
      </c>
      <c r="D109" s="89" t="s">
        <v>44</v>
      </c>
      <c r="E109" s="90"/>
      <c r="F109" s="90"/>
      <c r="G109" s="90"/>
      <c r="H109" s="90"/>
      <c r="I109" s="90"/>
      <c r="J109" s="91"/>
    </row>
    <row r="110" spans="1:10" ht="86.4" x14ac:dyDescent="0.3">
      <c r="A110" s="30">
        <v>104171</v>
      </c>
      <c r="B110" s="79" t="s">
        <v>155</v>
      </c>
      <c r="C110" s="6">
        <v>4</v>
      </c>
      <c r="D110" s="89" t="s">
        <v>44</v>
      </c>
      <c r="E110" s="90"/>
      <c r="F110" s="90"/>
      <c r="G110" s="90"/>
      <c r="H110" s="90"/>
      <c r="I110" s="90"/>
      <c r="J110" s="91"/>
    </row>
    <row r="111" spans="1:10" x14ac:dyDescent="0.3">
      <c r="A111" s="30"/>
      <c r="B111" s="19"/>
      <c r="C111" s="19"/>
      <c r="D111" s="19"/>
      <c r="E111" s="19"/>
      <c r="F111" s="19"/>
      <c r="G111" s="19"/>
      <c r="H111" s="19"/>
      <c r="I111" s="19"/>
      <c r="J111" s="32"/>
    </row>
    <row r="112" spans="1:10" x14ac:dyDescent="0.3">
      <c r="A112" s="30"/>
      <c r="B112" s="19"/>
      <c r="C112" s="19"/>
      <c r="D112" s="19"/>
      <c r="E112" s="19"/>
      <c r="F112" s="19"/>
      <c r="G112" s="19"/>
      <c r="H112" s="19"/>
      <c r="I112" s="19"/>
      <c r="J112" s="32"/>
    </row>
    <row r="113" spans="1:10" x14ac:dyDescent="0.3">
      <c r="A113" s="83"/>
      <c r="B113" s="101" t="s">
        <v>41</v>
      </c>
      <c r="C113" s="102"/>
      <c r="D113" s="102"/>
      <c r="E113" s="102"/>
      <c r="F113" s="102"/>
      <c r="G113" s="102"/>
      <c r="H113" s="19"/>
      <c r="I113" s="19"/>
      <c r="J113" s="32"/>
    </row>
    <row r="114" spans="1:10" x14ac:dyDescent="0.3">
      <c r="A114" s="83"/>
      <c r="B114" s="81" t="s">
        <v>39</v>
      </c>
      <c r="C114" s="10">
        <v>2</v>
      </c>
      <c r="D114" s="92" t="s">
        <v>18</v>
      </c>
      <c r="E114" s="92"/>
      <c r="F114" s="92"/>
      <c r="G114" s="92"/>
      <c r="H114" s="19"/>
      <c r="I114" s="19"/>
      <c r="J114" s="32"/>
    </row>
    <row r="115" spans="1:10" x14ac:dyDescent="0.3">
      <c r="A115" s="83"/>
      <c r="B115" s="81" t="s">
        <v>38</v>
      </c>
      <c r="C115" s="10">
        <v>4</v>
      </c>
      <c r="D115" s="92" t="s">
        <v>18</v>
      </c>
      <c r="E115" s="92"/>
      <c r="F115" s="92"/>
      <c r="G115" s="92"/>
      <c r="H115" s="19"/>
      <c r="I115" s="19"/>
      <c r="J115" s="32"/>
    </row>
    <row r="116" spans="1:10" x14ac:dyDescent="0.3">
      <c r="A116" s="83"/>
      <c r="B116" s="81" t="s">
        <v>54</v>
      </c>
      <c r="C116" s="10">
        <v>4</v>
      </c>
      <c r="D116" s="92" t="s">
        <v>18</v>
      </c>
      <c r="E116" s="92"/>
      <c r="F116" s="92"/>
      <c r="G116" s="92"/>
      <c r="H116" s="19"/>
      <c r="I116" s="19"/>
      <c r="J116" s="32"/>
    </row>
    <row r="117" spans="1:10" ht="28.8" x14ac:dyDescent="0.3">
      <c r="A117" s="83"/>
      <c r="B117" s="82" t="s">
        <v>55</v>
      </c>
      <c r="C117" s="70">
        <v>3</v>
      </c>
      <c r="D117" s="92" t="s">
        <v>18</v>
      </c>
      <c r="E117" s="92"/>
      <c r="F117" s="92"/>
      <c r="G117" s="92"/>
      <c r="H117" s="19"/>
      <c r="I117" s="19"/>
      <c r="J117" s="32"/>
    </row>
    <row r="118" spans="1:10" ht="29.4" thickBot="1" x14ac:dyDescent="0.35">
      <c r="A118" s="84"/>
      <c r="B118" s="85" t="s">
        <v>151</v>
      </c>
      <c r="C118" s="46">
        <v>2</v>
      </c>
      <c r="D118" s="93"/>
      <c r="E118" s="93"/>
      <c r="F118" s="93"/>
      <c r="G118" s="93"/>
      <c r="H118" s="47"/>
      <c r="I118" s="47"/>
      <c r="J118" s="48"/>
    </row>
    <row r="119" spans="1:10" ht="15" thickTop="1" x14ac:dyDescent="0.3">
      <c r="B119" s="19"/>
      <c r="C119" s="65"/>
      <c r="D119" s="66"/>
      <c r="E119" s="66"/>
      <c r="F119" s="66"/>
      <c r="G119" s="66"/>
      <c r="H119" s="19"/>
      <c r="I119" s="19"/>
      <c r="J119" s="19"/>
    </row>
    <row r="120" spans="1:10" x14ac:dyDescent="0.3">
      <c r="B120" s="19"/>
      <c r="C120" s="65"/>
      <c r="D120" s="66"/>
      <c r="E120" s="66"/>
      <c r="F120" s="66"/>
      <c r="G120" s="66"/>
      <c r="H120" s="19"/>
      <c r="I120" s="19"/>
      <c r="J120" s="19"/>
    </row>
    <row r="122" spans="1:10" x14ac:dyDescent="0.3">
      <c r="B122" s="69" t="s">
        <v>51</v>
      </c>
      <c r="D122" s="94" t="s">
        <v>26</v>
      </c>
      <c r="E122" s="94"/>
      <c r="F122" s="94"/>
      <c r="G122" s="94"/>
      <c r="H122" s="94"/>
      <c r="I122" s="94"/>
    </row>
    <row r="123" spans="1:10" x14ac:dyDescent="0.3">
      <c r="B123" s="67" t="s">
        <v>37</v>
      </c>
      <c r="D123" s="5" t="s">
        <v>25</v>
      </c>
      <c r="E123" s="5" t="s">
        <v>20</v>
      </c>
      <c r="F123" s="5" t="s">
        <v>21</v>
      </c>
      <c r="G123" s="5" t="s">
        <v>22</v>
      </c>
      <c r="H123" s="5" t="s">
        <v>23</v>
      </c>
      <c r="I123" s="5" t="s">
        <v>24</v>
      </c>
    </row>
    <row r="124" spans="1:10" x14ac:dyDescent="0.3">
      <c r="B124" s="80">
        <v>9.4</v>
      </c>
      <c r="D124" s="12"/>
      <c r="E124" s="13">
        <f>SUM(E125:E192)</f>
        <v>50.95</v>
      </c>
      <c r="F124" s="13">
        <f t="shared" ref="F124:I124" si="11">SUM(F125:F192)</f>
        <v>25.284000000000002</v>
      </c>
      <c r="G124" s="13">
        <f t="shared" si="11"/>
        <v>11.95</v>
      </c>
      <c r="H124" s="13">
        <f t="shared" si="11"/>
        <v>3.39</v>
      </c>
      <c r="I124" s="13">
        <f t="shared" si="11"/>
        <v>85.779999999999987</v>
      </c>
    </row>
    <row r="125" spans="1:10" x14ac:dyDescent="0.3">
      <c r="B125" s="80">
        <v>5.88</v>
      </c>
      <c r="D125" s="21">
        <v>1</v>
      </c>
      <c r="E125" s="11">
        <v>0.6</v>
      </c>
      <c r="F125" s="10">
        <v>1.7</v>
      </c>
      <c r="G125" s="10">
        <v>1.7</v>
      </c>
      <c r="H125" s="10">
        <v>3.39</v>
      </c>
      <c r="I125" s="10">
        <v>9</v>
      </c>
    </row>
    <row r="126" spans="1:10" x14ac:dyDescent="0.3">
      <c r="B126" s="80">
        <v>4.8499999999999996</v>
      </c>
      <c r="D126" s="21">
        <v>2</v>
      </c>
      <c r="E126" s="10">
        <v>0.6</v>
      </c>
      <c r="F126" s="10">
        <v>0.72</v>
      </c>
      <c r="G126" s="10">
        <v>2.2799999999999998</v>
      </c>
      <c r="H126" s="10"/>
      <c r="I126" s="6">
        <v>14.22</v>
      </c>
    </row>
    <row r="127" spans="1:10" x14ac:dyDescent="0.3">
      <c r="B127" s="80">
        <v>3.28</v>
      </c>
      <c r="D127" s="21">
        <v>3</v>
      </c>
      <c r="E127" s="11">
        <v>0.4</v>
      </c>
      <c r="F127" s="10">
        <v>5.52</v>
      </c>
      <c r="G127" s="10">
        <v>2.4900000000000002</v>
      </c>
      <c r="H127" s="10"/>
      <c r="I127" s="6">
        <v>18.95</v>
      </c>
    </row>
    <row r="128" spans="1:10" x14ac:dyDescent="0.3">
      <c r="B128" s="80">
        <v>1.28</v>
      </c>
      <c r="D128" s="21">
        <v>4</v>
      </c>
      <c r="E128" s="10">
        <v>0.74</v>
      </c>
      <c r="F128" s="10">
        <v>1.27</v>
      </c>
      <c r="G128" s="10">
        <v>1.95</v>
      </c>
      <c r="H128" s="10"/>
      <c r="I128" s="6">
        <v>0.98</v>
      </c>
    </row>
    <row r="129" spans="2:9" x14ac:dyDescent="0.3">
      <c r="B129" s="80">
        <v>2.63</v>
      </c>
      <c r="D129" s="21">
        <v>5</v>
      </c>
      <c r="E129" s="10">
        <v>0.5</v>
      </c>
      <c r="F129" s="10">
        <v>0.93</v>
      </c>
      <c r="G129" s="10">
        <v>0.98</v>
      </c>
      <c r="H129" s="10"/>
      <c r="I129" s="6">
        <v>2.56</v>
      </c>
    </row>
    <row r="130" spans="2:9" x14ac:dyDescent="0.3">
      <c r="B130" s="80">
        <v>6.1</v>
      </c>
      <c r="D130" s="21">
        <v>6</v>
      </c>
      <c r="E130" s="10">
        <v>1.1000000000000001</v>
      </c>
      <c r="F130" s="11">
        <v>0.6</v>
      </c>
      <c r="G130" s="10">
        <v>0.93</v>
      </c>
      <c r="H130" s="10"/>
      <c r="I130" s="6">
        <v>1.91</v>
      </c>
    </row>
    <row r="131" spans="2:9" x14ac:dyDescent="0.3">
      <c r="B131" s="80">
        <v>6.77</v>
      </c>
      <c r="D131" s="21">
        <v>7</v>
      </c>
      <c r="E131" s="10">
        <v>0.56000000000000005</v>
      </c>
      <c r="F131" s="10">
        <v>0.98</v>
      </c>
      <c r="G131" s="10">
        <v>0.76</v>
      </c>
      <c r="H131" s="10"/>
      <c r="I131" s="6">
        <v>3.34</v>
      </c>
    </row>
    <row r="132" spans="2:9" x14ac:dyDescent="0.3">
      <c r="B132" s="80">
        <v>8.82</v>
      </c>
      <c r="D132" s="21">
        <v>8</v>
      </c>
      <c r="E132" s="10">
        <v>2.35</v>
      </c>
      <c r="F132" s="10">
        <v>1.05</v>
      </c>
      <c r="G132" s="10">
        <v>0.44</v>
      </c>
      <c r="H132" s="10"/>
      <c r="I132" s="6">
        <v>0.83</v>
      </c>
    </row>
    <row r="133" spans="2:9" x14ac:dyDescent="0.3">
      <c r="B133" s="80">
        <v>1.58</v>
      </c>
      <c r="D133" s="21">
        <v>9</v>
      </c>
      <c r="E133" s="10">
        <v>0.7</v>
      </c>
      <c r="F133" s="10">
        <v>0.93</v>
      </c>
      <c r="G133" s="10">
        <v>0.42</v>
      </c>
      <c r="H133" s="10"/>
      <c r="I133" s="6">
        <v>4.51</v>
      </c>
    </row>
    <row r="134" spans="2:9" x14ac:dyDescent="0.3">
      <c r="B134" s="53">
        <v>3.6</v>
      </c>
      <c r="D134" s="21">
        <v>10</v>
      </c>
      <c r="E134" s="11">
        <v>0.6</v>
      </c>
      <c r="F134" s="10">
        <v>0.38</v>
      </c>
      <c r="G134" s="10"/>
      <c r="H134" s="10"/>
      <c r="I134" s="6">
        <v>3.91</v>
      </c>
    </row>
    <row r="135" spans="2:9" x14ac:dyDescent="0.3">
      <c r="B135" s="53">
        <v>3.6</v>
      </c>
      <c r="D135" s="21">
        <v>11</v>
      </c>
      <c r="E135" s="10">
        <v>0.78</v>
      </c>
      <c r="F135" s="11">
        <v>0.6</v>
      </c>
      <c r="G135" s="10"/>
      <c r="H135" s="10"/>
      <c r="I135" s="6">
        <v>2.83</v>
      </c>
    </row>
    <row r="136" spans="2:9" x14ac:dyDescent="0.3">
      <c r="B136" s="68">
        <f>SUM(B124:B135)</f>
        <v>57.79</v>
      </c>
      <c r="D136" s="21">
        <v>12</v>
      </c>
      <c r="E136" s="10">
        <v>1.19</v>
      </c>
      <c r="F136" s="10">
        <v>0.61</v>
      </c>
      <c r="G136" s="10"/>
      <c r="H136" s="10"/>
      <c r="I136" s="6">
        <v>1.31</v>
      </c>
    </row>
    <row r="137" spans="2:9" x14ac:dyDescent="0.3">
      <c r="D137" s="21">
        <v>13</v>
      </c>
      <c r="E137" s="11">
        <v>0.6</v>
      </c>
      <c r="F137" s="11">
        <v>0.6</v>
      </c>
      <c r="G137" s="10"/>
      <c r="H137" s="10"/>
      <c r="I137" s="6">
        <v>1.91</v>
      </c>
    </row>
    <row r="138" spans="2:9" x14ac:dyDescent="0.3">
      <c r="D138" s="21">
        <v>14</v>
      </c>
      <c r="E138" s="10">
        <v>0.64</v>
      </c>
      <c r="F138" s="10">
        <v>0.77</v>
      </c>
      <c r="G138" s="10"/>
      <c r="H138" s="10"/>
      <c r="I138" s="6">
        <v>1.55</v>
      </c>
    </row>
    <row r="139" spans="2:9" x14ac:dyDescent="0.3">
      <c r="D139" s="21">
        <v>15</v>
      </c>
      <c r="E139" s="10">
        <v>1.1499999999999999</v>
      </c>
      <c r="F139" s="10">
        <v>0.77400000000000002</v>
      </c>
      <c r="G139" s="10"/>
      <c r="H139" s="10"/>
      <c r="I139" s="6">
        <v>3.8</v>
      </c>
    </row>
    <row r="140" spans="2:9" x14ac:dyDescent="0.3">
      <c r="D140" s="21">
        <v>16</v>
      </c>
      <c r="E140" s="11">
        <v>0.6</v>
      </c>
      <c r="F140" s="10">
        <v>0.61</v>
      </c>
      <c r="G140" s="10"/>
      <c r="H140" s="10"/>
      <c r="I140" s="6">
        <v>1.21</v>
      </c>
    </row>
    <row r="141" spans="2:9" x14ac:dyDescent="0.3">
      <c r="D141" s="21">
        <v>17</v>
      </c>
      <c r="E141" s="10">
        <v>0.39</v>
      </c>
      <c r="F141" s="10">
        <v>0.61</v>
      </c>
      <c r="G141" s="10"/>
      <c r="H141" s="10"/>
      <c r="I141" s="6">
        <v>0.47</v>
      </c>
    </row>
    <row r="142" spans="2:9" x14ac:dyDescent="0.3">
      <c r="D142" s="21">
        <v>18</v>
      </c>
      <c r="E142" s="11">
        <v>0.6</v>
      </c>
      <c r="F142" s="11">
        <v>0.6</v>
      </c>
      <c r="G142" s="10"/>
      <c r="H142" s="10"/>
      <c r="I142" s="6">
        <v>0.98</v>
      </c>
    </row>
    <row r="143" spans="2:9" x14ac:dyDescent="0.3">
      <c r="D143" s="21">
        <v>19</v>
      </c>
      <c r="E143" s="14">
        <v>0.42</v>
      </c>
      <c r="F143" s="10">
        <v>1.35</v>
      </c>
      <c r="G143" s="10"/>
      <c r="H143" s="10"/>
      <c r="I143" s="6">
        <v>1.83</v>
      </c>
    </row>
    <row r="144" spans="2:9" x14ac:dyDescent="0.3">
      <c r="D144" s="21">
        <v>20</v>
      </c>
      <c r="E144" s="14">
        <v>0.39</v>
      </c>
      <c r="F144" s="10">
        <v>0.72</v>
      </c>
      <c r="G144" s="10"/>
      <c r="H144" s="10"/>
      <c r="I144" s="6">
        <v>3.66</v>
      </c>
    </row>
    <row r="145" spans="4:9" x14ac:dyDescent="0.3">
      <c r="D145" s="21">
        <v>21</v>
      </c>
      <c r="E145" s="11">
        <v>0.6</v>
      </c>
      <c r="F145" s="10">
        <v>0.61</v>
      </c>
      <c r="G145" s="10"/>
      <c r="H145" s="10"/>
      <c r="I145" s="6">
        <v>1.04</v>
      </c>
    </row>
    <row r="146" spans="4:9" x14ac:dyDescent="0.3">
      <c r="D146" s="21">
        <v>22</v>
      </c>
      <c r="E146" s="14">
        <v>0.43</v>
      </c>
      <c r="F146" s="11">
        <v>0.6</v>
      </c>
      <c r="G146" s="10"/>
      <c r="H146" s="10"/>
      <c r="I146" s="6">
        <v>0.51</v>
      </c>
    </row>
    <row r="147" spans="4:9" x14ac:dyDescent="0.3">
      <c r="D147" s="21">
        <v>23</v>
      </c>
      <c r="E147" s="14">
        <v>0.48</v>
      </c>
      <c r="F147" s="10">
        <v>0.74</v>
      </c>
      <c r="G147" s="10"/>
      <c r="H147" s="10"/>
      <c r="I147" s="6">
        <v>2.0099999999999998</v>
      </c>
    </row>
    <row r="148" spans="4:9" x14ac:dyDescent="0.3">
      <c r="D148" s="21">
        <v>24</v>
      </c>
      <c r="E148" s="11">
        <v>0.6</v>
      </c>
      <c r="F148" s="10">
        <v>0.99</v>
      </c>
      <c r="G148" s="10"/>
      <c r="H148" s="10"/>
      <c r="I148" s="6">
        <v>2.46</v>
      </c>
    </row>
    <row r="149" spans="4:9" x14ac:dyDescent="0.3">
      <c r="D149" s="21">
        <v>25</v>
      </c>
      <c r="E149" s="53">
        <v>0.7</v>
      </c>
      <c r="F149" s="6">
        <v>0.42</v>
      </c>
      <c r="G149" s="10"/>
      <c r="H149" s="10"/>
      <c r="I149" s="10"/>
    </row>
    <row r="150" spans="4:9" x14ac:dyDescent="0.3">
      <c r="D150" s="21">
        <v>26</v>
      </c>
      <c r="E150" s="11">
        <v>0.6</v>
      </c>
      <c r="F150" s="11">
        <v>0.6</v>
      </c>
      <c r="G150" s="10"/>
      <c r="H150" s="10"/>
      <c r="I150" s="10"/>
    </row>
    <row r="151" spans="4:9" x14ac:dyDescent="0.3">
      <c r="D151" s="21">
        <v>27</v>
      </c>
      <c r="E151" s="53">
        <v>1.21</v>
      </c>
      <c r="F151" s="10"/>
      <c r="G151" s="10"/>
      <c r="H151" s="10"/>
      <c r="I151" s="10"/>
    </row>
    <row r="152" spans="4:9" x14ac:dyDescent="0.3">
      <c r="D152" s="21">
        <v>28</v>
      </c>
      <c r="E152" s="53">
        <v>3.43</v>
      </c>
      <c r="F152" s="10"/>
      <c r="G152" s="10"/>
      <c r="H152" s="10"/>
      <c r="I152" s="10"/>
    </row>
    <row r="153" spans="4:9" x14ac:dyDescent="0.3">
      <c r="D153" s="21">
        <v>29</v>
      </c>
      <c r="E153" s="11">
        <v>0.6</v>
      </c>
      <c r="F153" s="10"/>
      <c r="G153" s="10"/>
      <c r="H153" s="10"/>
      <c r="I153" s="10"/>
    </row>
    <row r="154" spans="4:9" x14ac:dyDescent="0.3">
      <c r="D154" s="21">
        <v>30</v>
      </c>
      <c r="E154" s="53">
        <v>0.54</v>
      </c>
      <c r="F154" s="10"/>
      <c r="G154" s="10"/>
      <c r="H154" s="10"/>
      <c r="I154" s="10"/>
    </row>
    <row r="155" spans="4:9" x14ac:dyDescent="0.3">
      <c r="D155" s="21">
        <v>31</v>
      </c>
      <c r="E155" s="53">
        <v>0.93</v>
      </c>
      <c r="F155" s="10"/>
      <c r="G155" s="10"/>
      <c r="H155" s="10"/>
      <c r="I155" s="10"/>
    </row>
    <row r="156" spans="4:9" x14ac:dyDescent="0.3">
      <c r="D156" s="21">
        <v>32</v>
      </c>
      <c r="E156" s="11">
        <v>0.6</v>
      </c>
      <c r="F156" s="10"/>
      <c r="G156" s="10"/>
      <c r="H156" s="10"/>
      <c r="I156" s="10"/>
    </row>
    <row r="157" spans="4:9" x14ac:dyDescent="0.3">
      <c r="D157" s="21">
        <v>33</v>
      </c>
      <c r="E157" s="53">
        <v>0.49</v>
      </c>
      <c r="F157" s="10"/>
      <c r="G157" s="10"/>
      <c r="H157" s="10"/>
      <c r="I157" s="10"/>
    </row>
    <row r="158" spans="4:9" x14ac:dyDescent="0.3">
      <c r="D158" s="21">
        <v>34</v>
      </c>
      <c r="E158" s="53">
        <v>0.93</v>
      </c>
      <c r="F158" s="10"/>
      <c r="G158" s="10"/>
      <c r="H158" s="10"/>
      <c r="I158" s="10"/>
    </row>
    <row r="159" spans="4:9" x14ac:dyDescent="0.3">
      <c r="D159" s="21">
        <v>35</v>
      </c>
      <c r="E159" s="15">
        <v>0.6</v>
      </c>
      <c r="F159" s="10"/>
      <c r="G159" s="10"/>
      <c r="H159" s="10"/>
      <c r="I159" s="10"/>
    </row>
    <row r="160" spans="4:9" x14ac:dyDescent="0.3">
      <c r="D160" s="21">
        <v>36</v>
      </c>
      <c r="E160" s="53">
        <v>0.4</v>
      </c>
      <c r="F160" s="10"/>
      <c r="G160" s="10"/>
      <c r="H160" s="10"/>
      <c r="I160" s="10"/>
    </row>
    <row r="161" spans="4:9" x14ac:dyDescent="0.3">
      <c r="D161" s="21">
        <v>37</v>
      </c>
      <c r="E161" s="53">
        <v>0.4</v>
      </c>
      <c r="F161" s="10"/>
      <c r="G161" s="10"/>
      <c r="H161" s="10"/>
      <c r="I161" s="10"/>
    </row>
    <row r="162" spans="4:9" x14ac:dyDescent="0.3">
      <c r="D162" s="21">
        <v>38</v>
      </c>
      <c r="E162" s="53">
        <v>0.4</v>
      </c>
      <c r="F162" s="10"/>
      <c r="G162" s="10"/>
      <c r="H162" s="10"/>
      <c r="I162" s="10"/>
    </row>
    <row r="163" spans="4:9" x14ac:dyDescent="0.3">
      <c r="D163" s="21">
        <v>39</v>
      </c>
      <c r="E163" s="53">
        <v>0.6</v>
      </c>
      <c r="F163" s="10"/>
      <c r="G163" s="10"/>
      <c r="H163" s="10"/>
      <c r="I163" s="10"/>
    </row>
    <row r="164" spans="4:9" x14ac:dyDescent="0.3">
      <c r="D164" s="21">
        <v>40</v>
      </c>
      <c r="E164" s="53">
        <v>0.57999999999999996</v>
      </c>
      <c r="F164" s="10"/>
      <c r="G164" s="10"/>
      <c r="H164" s="10"/>
      <c r="I164" s="10"/>
    </row>
    <row r="165" spans="4:9" x14ac:dyDescent="0.3">
      <c r="D165" s="21">
        <v>41</v>
      </c>
      <c r="E165" s="53">
        <v>1.1299999999999999</v>
      </c>
      <c r="F165" s="10"/>
      <c r="G165" s="10"/>
      <c r="H165" s="10"/>
      <c r="I165" s="10"/>
    </row>
    <row r="166" spans="4:9" x14ac:dyDescent="0.3">
      <c r="D166" s="21">
        <v>42</v>
      </c>
      <c r="E166" s="53">
        <v>0.4</v>
      </c>
      <c r="F166" s="10"/>
      <c r="G166" s="10"/>
      <c r="H166" s="10"/>
      <c r="I166" s="10"/>
    </row>
    <row r="167" spans="4:9" x14ac:dyDescent="0.3">
      <c r="D167" s="21">
        <v>43</v>
      </c>
      <c r="E167" s="53">
        <v>0.72</v>
      </c>
      <c r="F167" s="10"/>
      <c r="G167" s="10"/>
      <c r="H167" s="10"/>
      <c r="I167" s="10"/>
    </row>
    <row r="168" spans="4:9" x14ac:dyDescent="0.3">
      <c r="D168" s="21">
        <v>44</v>
      </c>
      <c r="E168" s="53">
        <v>1.01</v>
      </c>
      <c r="F168" s="10"/>
      <c r="G168" s="10"/>
      <c r="H168" s="10"/>
      <c r="I168" s="10"/>
    </row>
    <row r="169" spans="4:9" x14ac:dyDescent="0.3">
      <c r="D169" s="21">
        <v>45</v>
      </c>
      <c r="E169" s="53">
        <v>1.05</v>
      </c>
      <c r="F169" s="10"/>
      <c r="G169" s="10"/>
      <c r="H169" s="10"/>
      <c r="I169" s="10"/>
    </row>
    <row r="170" spans="4:9" x14ac:dyDescent="0.3">
      <c r="D170" s="21">
        <v>46</v>
      </c>
      <c r="E170" s="53">
        <v>0.4</v>
      </c>
      <c r="F170" s="10"/>
      <c r="G170" s="10"/>
      <c r="H170" s="10"/>
      <c r="I170" s="10"/>
    </row>
    <row r="171" spans="4:9" x14ac:dyDescent="0.3">
      <c r="D171" s="21">
        <v>47</v>
      </c>
      <c r="E171" s="53">
        <v>0.4</v>
      </c>
      <c r="F171" s="10"/>
      <c r="G171" s="10"/>
      <c r="H171" s="10"/>
      <c r="I171" s="10"/>
    </row>
    <row r="172" spans="4:9" x14ac:dyDescent="0.3">
      <c r="D172" s="21">
        <v>48</v>
      </c>
      <c r="E172" s="53">
        <v>0.4</v>
      </c>
      <c r="F172" s="10"/>
      <c r="G172" s="10"/>
      <c r="H172" s="10"/>
      <c r="I172" s="10"/>
    </row>
    <row r="173" spans="4:9" x14ac:dyDescent="0.3">
      <c r="D173" s="21">
        <v>49</v>
      </c>
      <c r="E173" s="53">
        <v>0.34</v>
      </c>
      <c r="F173" s="10"/>
      <c r="G173" s="10"/>
      <c r="H173" s="10"/>
      <c r="I173" s="10"/>
    </row>
    <row r="174" spans="4:9" x14ac:dyDescent="0.3">
      <c r="D174" s="21">
        <v>50</v>
      </c>
      <c r="E174" s="53">
        <v>0.6</v>
      </c>
      <c r="F174" s="10"/>
      <c r="G174" s="10"/>
      <c r="H174" s="10"/>
      <c r="I174" s="10"/>
    </row>
    <row r="175" spans="4:9" x14ac:dyDescent="0.3">
      <c r="D175" s="21">
        <v>51</v>
      </c>
      <c r="E175" s="53">
        <v>0.6</v>
      </c>
      <c r="F175" s="10"/>
      <c r="G175" s="10"/>
      <c r="H175" s="10"/>
      <c r="I175" s="10"/>
    </row>
    <row r="176" spans="4:9" x14ac:dyDescent="0.3">
      <c r="D176" s="21">
        <v>52</v>
      </c>
      <c r="E176" s="53">
        <v>0.6</v>
      </c>
      <c r="F176" s="10"/>
      <c r="G176" s="10"/>
      <c r="H176" s="10"/>
      <c r="I176" s="10"/>
    </row>
    <row r="177" spans="4:9" x14ac:dyDescent="0.3">
      <c r="D177" s="21">
        <v>53</v>
      </c>
      <c r="E177" s="53">
        <v>0.5</v>
      </c>
      <c r="F177" s="10"/>
      <c r="G177" s="10"/>
      <c r="H177" s="10"/>
      <c r="I177" s="10"/>
    </row>
    <row r="178" spans="4:9" x14ac:dyDescent="0.3">
      <c r="D178" s="21">
        <v>54</v>
      </c>
      <c r="E178" s="53">
        <v>0.5</v>
      </c>
      <c r="F178" s="10"/>
      <c r="G178" s="10"/>
      <c r="H178" s="10"/>
      <c r="I178" s="10"/>
    </row>
    <row r="179" spans="4:9" x14ac:dyDescent="0.3">
      <c r="D179" s="21">
        <v>55</v>
      </c>
      <c r="E179" s="16">
        <v>0.61</v>
      </c>
      <c r="F179" s="10"/>
      <c r="G179" s="10"/>
      <c r="H179" s="10"/>
      <c r="I179" s="10"/>
    </row>
    <row r="180" spans="4:9" x14ac:dyDescent="0.3">
      <c r="D180" s="21">
        <v>56</v>
      </c>
      <c r="E180" s="53">
        <v>0.93</v>
      </c>
      <c r="F180" s="10"/>
      <c r="G180" s="10"/>
      <c r="H180" s="10"/>
      <c r="I180" s="10"/>
    </row>
    <row r="181" spans="4:9" x14ac:dyDescent="0.3">
      <c r="D181" s="21">
        <v>57</v>
      </c>
      <c r="E181" s="53">
        <v>0.5</v>
      </c>
      <c r="F181" s="10"/>
      <c r="G181" s="10"/>
      <c r="H181" s="10"/>
      <c r="I181" s="10"/>
    </row>
    <row r="182" spans="4:9" x14ac:dyDescent="0.3">
      <c r="D182" s="21">
        <v>58</v>
      </c>
      <c r="E182" s="53">
        <v>1.1000000000000001</v>
      </c>
      <c r="F182" s="10"/>
      <c r="G182" s="10"/>
      <c r="H182" s="10"/>
      <c r="I182" s="10"/>
    </row>
    <row r="183" spans="4:9" x14ac:dyDescent="0.3">
      <c r="D183" s="21">
        <v>59</v>
      </c>
      <c r="E183" s="53">
        <v>0.4</v>
      </c>
      <c r="F183" s="10"/>
      <c r="G183" s="10"/>
      <c r="H183" s="10"/>
      <c r="I183" s="10"/>
    </row>
    <row r="184" spans="4:9" x14ac:dyDescent="0.3">
      <c r="D184" s="21">
        <v>60</v>
      </c>
      <c r="E184" s="15">
        <v>0.6</v>
      </c>
      <c r="F184" s="10"/>
      <c r="G184" s="10"/>
      <c r="H184" s="10"/>
      <c r="I184" s="10"/>
    </row>
    <row r="185" spans="4:9" x14ac:dyDescent="0.3">
      <c r="D185" s="21">
        <v>61</v>
      </c>
      <c r="E185" s="53">
        <v>0.61</v>
      </c>
      <c r="F185" s="10"/>
      <c r="G185" s="10"/>
      <c r="H185" s="10"/>
      <c r="I185" s="10"/>
    </row>
    <row r="186" spans="4:9" x14ac:dyDescent="0.3">
      <c r="D186" s="21">
        <v>62</v>
      </c>
      <c r="E186" s="53">
        <v>0.31</v>
      </c>
      <c r="F186" s="10"/>
      <c r="G186" s="10"/>
      <c r="H186" s="10"/>
      <c r="I186" s="10"/>
    </row>
    <row r="187" spans="4:9" x14ac:dyDescent="0.3">
      <c r="D187" s="21">
        <v>63</v>
      </c>
      <c r="E187" s="53">
        <v>2.2000000000000002</v>
      </c>
      <c r="F187" s="10"/>
      <c r="G187" s="10"/>
      <c r="H187" s="10"/>
      <c r="I187" s="10"/>
    </row>
    <row r="188" spans="4:9" x14ac:dyDescent="0.3">
      <c r="D188" s="21">
        <v>64</v>
      </c>
      <c r="E188" s="53">
        <v>1.6</v>
      </c>
      <c r="F188" s="10"/>
      <c r="G188" s="10"/>
      <c r="H188" s="10"/>
      <c r="I188" s="10"/>
    </row>
    <row r="189" spans="4:9" x14ac:dyDescent="0.3">
      <c r="D189" s="21">
        <v>65</v>
      </c>
      <c r="E189" s="53">
        <v>0.8</v>
      </c>
      <c r="F189" s="10"/>
      <c r="G189" s="10"/>
      <c r="H189" s="10"/>
      <c r="I189" s="10"/>
    </row>
    <row r="190" spans="4:9" x14ac:dyDescent="0.3">
      <c r="D190" s="21">
        <v>66</v>
      </c>
      <c r="E190" s="15">
        <v>0.6</v>
      </c>
      <c r="F190" s="10"/>
      <c r="G190" s="10"/>
      <c r="H190" s="10"/>
      <c r="I190" s="10"/>
    </row>
    <row r="191" spans="4:9" x14ac:dyDescent="0.3">
      <c r="D191" s="21">
        <v>67</v>
      </c>
      <c r="E191" s="53">
        <v>0.81</v>
      </c>
      <c r="F191" s="10"/>
      <c r="G191" s="10"/>
      <c r="H191" s="10"/>
      <c r="I191" s="10"/>
    </row>
    <row r="192" spans="4:9" x14ac:dyDescent="0.3">
      <c r="D192" s="21">
        <v>68</v>
      </c>
      <c r="E192" s="53">
        <v>1.2</v>
      </c>
      <c r="F192" s="10"/>
      <c r="G192" s="10"/>
      <c r="H192" s="10"/>
      <c r="I192" s="10"/>
    </row>
  </sheetData>
  <mergeCells count="89">
    <mergeCell ref="B107:J107"/>
    <mergeCell ref="D108:J108"/>
    <mergeCell ref="D110:J110"/>
    <mergeCell ref="D109:J109"/>
    <mergeCell ref="E34:J34"/>
    <mergeCell ref="E49:J49"/>
    <mergeCell ref="E50:J50"/>
    <mergeCell ref="E51:J51"/>
    <mergeCell ref="E52:J52"/>
    <mergeCell ref="E42:J42"/>
    <mergeCell ref="E43:J43"/>
    <mergeCell ref="E35:J35"/>
    <mergeCell ref="E36:J36"/>
    <mergeCell ref="E37:J37"/>
    <mergeCell ref="E38:J38"/>
    <mergeCell ref="E39:J39"/>
    <mergeCell ref="E44:J44"/>
    <mergeCell ref="E45:J45"/>
    <mergeCell ref="E46:J46"/>
    <mergeCell ref="E40:J40"/>
    <mergeCell ref="B20:J20"/>
    <mergeCell ref="E23:J23"/>
    <mergeCell ref="E24:J24"/>
    <mergeCell ref="E25:J25"/>
    <mergeCell ref="E21:J21"/>
    <mergeCell ref="E22:J22"/>
    <mergeCell ref="D117:G117"/>
    <mergeCell ref="B55:G55"/>
    <mergeCell ref="B1:J1"/>
    <mergeCell ref="B2:J2"/>
    <mergeCell ref="B3:J3"/>
    <mergeCell ref="B4:J4"/>
    <mergeCell ref="B5:J5"/>
    <mergeCell ref="B6:J6"/>
    <mergeCell ref="A10:J10"/>
    <mergeCell ref="D59:G59"/>
    <mergeCell ref="D58:G58"/>
    <mergeCell ref="D57:G57"/>
    <mergeCell ref="D116:G116"/>
    <mergeCell ref="B72:J72"/>
    <mergeCell ref="D80:J80"/>
    <mergeCell ref="D81:J81"/>
    <mergeCell ref="D122:I122"/>
    <mergeCell ref="B103:J103"/>
    <mergeCell ref="A63:J63"/>
    <mergeCell ref="B99:J99"/>
    <mergeCell ref="D100:J100"/>
    <mergeCell ref="D101:J101"/>
    <mergeCell ref="D118:G118"/>
    <mergeCell ref="D114:G114"/>
    <mergeCell ref="D115:G115"/>
    <mergeCell ref="B113:G113"/>
    <mergeCell ref="D73:J73"/>
    <mergeCell ref="D97:J97"/>
    <mergeCell ref="D74:J74"/>
    <mergeCell ref="D77:J77"/>
    <mergeCell ref="D78:J78"/>
    <mergeCell ref="D79:J79"/>
    <mergeCell ref="D88:J88"/>
    <mergeCell ref="D89:J89"/>
    <mergeCell ref="D96:J96"/>
    <mergeCell ref="D93:J93"/>
    <mergeCell ref="D90:J90"/>
    <mergeCell ref="D91:J91"/>
    <mergeCell ref="D92:J92"/>
    <mergeCell ref="D94:J94"/>
    <mergeCell ref="D95:J95"/>
    <mergeCell ref="D87:J87"/>
    <mergeCell ref="D82:J82"/>
    <mergeCell ref="D83:J83"/>
    <mergeCell ref="D84:J84"/>
    <mergeCell ref="D85:J85"/>
    <mergeCell ref="D86:J86"/>
    <mergeCell ref="D75:J75"/>
    <mergeCell ref="D76:J76"/>
    <mergeCell ref="D56:G56"/>
    <mergeCell ref="D60:G60"/>
    <mergeCell ref="E26:J26"/>
    <mergeCell ref="E41:J41"/>
    <mergeCell ref="E53:J53"/>
    <mergeCell ref="E27:J27"/>
    <mergeCell ref="E29:J29"/>
    <mergeCell ref="E30:J30"/>
    <mergeCell ref="E31:J31"/>
    <mergeCell ref="E33:J33"/>
    <mergeCell ref="E32:J32"/>
    <mergeCell ref="E47:J47"/>
    <mergeCell ref="E48:J48"/>
    <mergeCell ref="E28:J28"/>
  </mergeCells>
  <pageMargins left="0.511811024" right="0.511811024" top="0.78740157499999996" bottom="0.78740157499999996" header="0.31496062000000002" footer="0.31496062000000002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fff33c-ea10-4d21-89ed-1d5228e459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9C36AA8A13D4696D8D661A22175F9" ma:contentTypeVersion="18" ma:contentTypeDescription="Create a new document." ma:contentTypeScope="" ma:versionID="b8fd96bbdee6864775ca7237d8cf671e">
  <xsd:schema xmlns:xsd="http://www.w3.org/2001/XMLSchema" xmlns:xs="http://www.w3.org/2001/XMLSchema" xmlns:p="http://schemas.microsoft.com/office/2006/metadata/properties" xmlns:ns3="5ea28c26-d95d-407e-93ce-086b7e64b9ea" xmlns:ns4="f7fff33c-ea10-4d21-89ed-1d5228e4597c" targetNamespace="http://schemas.microsoft.com/office/2006/metadata/properties" ma:root="true" ma:fieldsID="ea905dd6b780f97a736f1efa915c5c9e" ns3:_="" ns4:_="">
    <xsd:import namespace="5ea28c26-d95d-407e-93ce-086b7e64b9ea"/>
    <xsd:import namespace="f7fff33c-ea10-4d21-89ed-1d5228e459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_activity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28c26-d95d-407e-93ce-086b7e64b9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f33c-ea10-4d21-89ed-1d5228e459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BDA5B6-1746-4AB0-928F-62DBB362D0D4}">
  <ds:schemaRefs>
    <ds:schemaRef ds:uri="http://schemas.microsoft.com/office/2006/documentManagement/types"/>
    <ds:schemaRef ds:uri="http://www.w3.org/XML/1998/namespace"/>
    <ds:schemaRef ds:uri="http://purl.org/dc/dcmitype/"/>
    <ds:schemaRef ds:uri="f7fff33c-ea10-4d21-89ed-1d5228e4597c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ea28c26-d95d-407e-93ce-086b7e64b9e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A2643FF-38F0-4F6D-967D-F72542D7B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29005-7E52-474A-A16F-6F555FDEC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28c26-d95d-407e-93ce-086b7e64b9ea"/>
    <ds:schemaRef ds:uri="f7fff33c-ea10-4d21-89ed-1d5228e459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MEMÓRIA HIDROSSANITÁRIO</vt:lpstr>
      <vt:lpstr>'MEMÓRIA HIDROSSANITÁRIO'!Area_de_impressao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Henrique Castelo de Souza</dc:creator>
  <cp:lastModifiedBy>Gabriel Silveira Alencar</cp:lastModifiedBy>
  <cp:lastPrinted>2024-04-26T18:34:51Z</cp:lastPrinted>
  <dcterms:created xsi:type="dcterms:W3CDTF">2019-09-03T14:16:22Z</dcterms:created>
  <dcterms:modified xsi:type="dcterms:W3CDTF">2025-02-10T16:52:40Z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0x0101006219C36AA8A13D4696D8D661A22175F9</vt:lpwstr>
  </property>
</Properties>
</file>