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OneDrive - Instituto Federal do Amazonas\IFAM\FISCALIZAÇÃO DE CONTRATOS\FISCALIZACAO REMANESCENTE REFEITORIO TABATINGA\PLANILHA DE MEDIÇÃO\MEDICAO 01\"/>
    </mc:Choice>
  </mc:AlternateContent>
  <xr:revisionPtr revIDLastSave="6" documentId="8_{75E16D6A-D513-4C21-A4BD-D3017B62AB93}" xr6:coauthVersionLast="36" xr6:coauthVersionMax="36" xr10:uidLastSave="{1BC892BC-90F3-4D72-BFF8-DD2E81C1149D}"/>
  <bookViews>
    <workbookView xWindow="0" yWindow="0" windowWidth="28800" windowHeight="12336" activeTab="1" xr2:uid="{00000000-000D-0000-FFFF-FFFF00000000}"/>
  </bookViews>
  <sheets>
    <sheet name="Estrutura Metalica" sheetId="1" r:id="rId1"/>
    <sheet name="Estrutura Metalica PERFIL NOVO" sheetId="2" r:id="rId2"/>
  </sheets>
  <definedNames>
    <definedName name="_xlnm.Print_Area" localSheetId="0">'Estrutura Metalica'!$B$1:$I$71</definedName>
    <definedName name="_xlnm.Print_Area" localSheetId="1">'Estrutura Metalica PERFIL NOVO'!$B$1:$L$71</definedName>
    <definedName name="_xlnm.Print_Titles" localSheetId="0">'Estrutura Metalica'!$1:$25</definedName>
    <definedName name="_xlnm.Print_Titles" localSheetId="1">'Estrutura Metalica PERFIL NOVO'!$1:$25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0" i="2" l="1"/>
  <c r="L60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26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69" i="2" l="1"/>
  <c r="G68" i="2"/>
  <c r="J65" i="2"/>
  <c r="I65" i="2"/>
  <c r="G65" i="2"/>
  <c r="F65" i="2"/>
  <c r="H64" i="2"/>
  <c r="J64" i="2" s="1"/>
  <c r="F64" i="2"/>
  <c r="I64" i="2" s="1"/>
  <c r="I66" i="2" s="1"/>
  <c r="H22" i="2" s="1"/>
  <c r="J63" i="2"/>
  <c r="I63" i="2"/>
  <c r="G63" i="2"/>
  <c r="F63" i="2"/>
  <c r="G59" i="2"/>
  <c r="F59" i="2"/>
  <c r="H58" i="2"/>
  <c r="H59" i="2" s="1"/>
  <c r="G58" i="2"/>
  <c r="F58" i="2"/>
  <c r="J57" i="2"/>
  <c r="I57" i="2"/>
  <c r="G57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H42" i="2"/>
  <c r="H43" i="2" s="1"/>
  <c r="F42" i="2"/>
  <c r="J41" i="2"/>
  <c r="F41" i="2"/>
  <c r="I41" i="2" s="1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H27" i="2"/>
  <c r="H28" i="2" s="1"/>
  <c r="F27" i="2"/>
  <c r="I27" i="2" s="1"/>
  <c r="J26" i="2"/>
  <c r="F26" i="2"/>
  <c r="I26" i="2" s="1"/>
  <c r="H18" i="2"/>
  <c r="H17" i="2"/>
  <c r="H16" i="2"/>
  <c r="B14" i="2"/>
  <c r="H44" i="2" l="1"/>
  <c r="I44" i="2" s="1"/>
  <c r="J43" i="2"/>
  <c r="J42" i="2"/>
  <c r="I42" i="2"/>
  <c r="J27" i="2"/>
  <c r="J59" i="2"/>
  <c r="I59" i="2"/>
  <c r="H29" i="2"/>
  <c r="J28" i="2"/>
  <c r="I28" i="2"/>
  <c r="I58" i="2"/>
  <c r="J58" i="2"/>
  <c r="G64" i="2"/>
  <c r="G66" i="2" s="1"/>
  <c r="I43" i="2"/>
  <c r="H18" i="1"/>
  <c r="J44" i="2" l="1"/>
  <c r="H45" i="2"/>
  <c r="J29" i="2"/>
  <c r="I29" i="2"/>
  <c r="H30" i="2"/>
  <c r="G60" i="2"/>
  <c r="J45" i="2"/>
  <c r="I45" i="2"/>
  <c r="H46" i="2"/>
  <c r="H16" i="1"/>
  <c r="H47" i="2" l="1"/>
  <c r="J46" i="2"/>
  <c r="I46" i="2"/>
  <c r="H20" i="2"/>
  <c r="H19" i="2"/>
  <c r="J30" i="2"/>
  <c r="H31" i="2"/>
  <c r="I30" i="2"/>
  <c r="F26" i="1"/>
  <c r="I26" i="1" s="1"/>
  <c r="J31" i="2" l="1"/>
  <c r="I31" i="2"/>
  <c r="H32" i="2"/>
  <c r="J47" i="2"/>
  <c r="I47" i="2"/>
  <c r="H48" i="2"/>
  <c r="G69" i="1"/>
  <c r="G68" i="1"/>
  <c r="H49" i="2" l="1"/>
  <c r="J48" i="2"/>
  <c r="I48" i="2"/>
  <c r="H33" i="2"/>
  <c r="J32" i="2"/>
  <c r="I32" i="2"/>
  <c r="F57" i="1"/>
  <c r="I57" i="1" s="1"/>
  <c r="J33" i="2" l="1"/>
  <c r="I33" i="2"/>
  <c r="H34" i="2"/>
  <c r="H50" i="2"/>
  <c r="J49" i="2"/>
  <c r="I49" i="2"/>
  <c r="G57" i="1"/>
  <c r="J65" i="1"/>
  <c r="J63" i="1"/>
  <c r="J57" i="1"/>
  <c r="J41" i="1"/>
  <c r="J26" i="1"/>
  <c r="H17" i="1"/>
  <c r="H51" i="2" l="1"/>
  <c r="J50" i="2"/>
  <c r="I50" i="2"/>
  <c r="H35" i="2"/>
  <c r="J34" i="2"/>
  <c r="I34" i="2"/>
  <c r="M37" i="1"/>
  <c r="O37" i="1" s="1"/>
  <c r="O36" i="1"/>
  <c r="N30" i="1"/>
  <c r="N29" i="1"/>
  <c r="F65" i="1"/>
  <c r="G65" i="1" s="1"/>
  <c r="F64" i="1"/>
  <c r="G64" i="1" s="1"/>
  <c r="F63" i="1"/>
  <c r="G63" i="1" s="1"/>
  <c r="G66" i="1" s="1"/>
  <c r="H36" i="2" l="1"/>
  <c r="J35" i="2"/>
  <c r="I35" i="2"/>
  <c r="H52" i="2"/>
  <c r="J51" i="2"/>
  <c r="I51" i="2"/>
  <c r="I63" i="1"/>
  <c r="H64" i="1"/>
  <c r="J64" i="1" s="1"/>
  <c r="F59" i="1"/>
  <c r="G59" i="1" s="1"/>
  <c r="F58" i="1"/>
  <c r="G58" i="1" s="1"/>
  <c r="H58" i="1"/>
  <c r="H42" i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H27" i="1"/>
  <c r="B14" i="1"/>
  <c r="G26" i="1"/>
  <c r="F27" i="1"/>
  <c r="G27" i="1" s="1"/>
  <c r="F28" i="1"/>
  <c r="G28" i="1" s="1"/>
  <c r="F29" i="1"/>
  <c r="G29" i="1" s="1"/>
  <c r="F30" i="1"/>
  <c r="G30" i="1" s="1"/>
  <c r="F31" i="1"/>
  <c r="G31" i="1" s="1"/>
  <c r="J52" i="2" l="1"/>
  <c r="I52" i="2"/>
  <c r="H53" i="2"/>
  <c r="J36" i="2"/>
  <c r="H37" i="2"/>
  <c r="I36" i="2"/>
  <c r="H28" i="1"/>
  <c r="J28" i="1" s="1"/>
  <c r="J27" i="1"/>
  <c r="I42" i="1"/>
  <c r="J42" i="1"/>
  <c r="H59" i="1"/>
  <c r="J59" i="1" s="1"/>
  <c r="J58" i="1"/>
  <c r="I41" i="1"/>
  <c r="H43" i="1"/>
  <c r="J43" i="1" s="1"/>
  <c r="I58" i="1"/>
  <c r="I65" i="1"/>
  <c r="I64" i="1"/>
  <c r="I66" i="1" s="1"/>
  <c r="I27" i="1"/>
  <c r="H29" i="1"/>
  <c r="H38" i="2" l="1"/>
  <c r="J37" i="2"/>
  <c r="I37" i="2"/>
  <c r="H54" i="2"/>
  <c r="J53" i="2"/>
  <c r="I53" i="2"/>
  <c r="I59" i="1"/>
  <c r="H30" i="1"/>
  <c r="J29" i="1"/>
  <c r="I28" i="1"/>
  <c r="H22" i="1"/>
  <c r="H44" i="1"/>
  <c r="J44" i="1" s="1"/>
  <c r="I43" i="1"/>
  <c r="I29" i="1"/>
  <c r="H55" i="2" l="1"/>
  <c r="J54" i="2"/>
  <c r="I54" i="2"/>
  <c r="J38" i="2"/>
  <c r="H39" i="2"/>
  <c r="I38" i="2"/>
  <c r="H31" i="1"/>
  <c r="J30" i="1"/>
  <c r="I30" i="1"/>
  <c r="H45" i="1"/>
  <c r="J45" i="1" s="1"/>
  <c r="I44" i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H40" i="2" l="1"/>
  <c r="J39" i="2"/>
  <c r="I39" i="2"/>
  <c r="H56" i="2"/>
  <c r="J55" i="2"/>
  <c r="I55" i="2"/>
  <c r="I31" i="1"/>
  <c r="J31" i="1"/>
  <c r="H46" i="1"/>
  <c r="J46" i="1" s="1"/>
  <c r="I45" i="1"/>
  <c r="H32" i="1"/>
  <c r="J56" i="2" l="1"/>
  <c r="I56" i="2"/>
  <c r="J40" i="2"/>
  <c r="I40" i="2"/>
  <c r="H33" i="1"/>
  <c r="J33" i="1" s="1"/>
  <c r="J32" i="1"/>
  <c r="H47" i="1"/>
  <c r="J47" i="1" s="1"/>
  <c r="I46" i="1"/>
  <c r="I32" i="1"/>
  <c r="I60" i="2" l="1"/>
  <c r="H21" i="2" s="1"/>
  <c r="H34" i="1"/>
  <c r="J34" i="1" s="1"/>
  <c r="I33" i="1"/>
  <c r="H48" i="1"/>
  <c r="J48" i="1" s="1"/>
  <c r="I47" i="1"/>
  <c r="H35" i="1"/>
  <c r="J35" i="1" s="1"/>
  <c r="I34" i="1"/>
  <c r="H23" i="2" l="1"/>
  <c r="H49" i="1"/>
  <c r="J49" i="1" s="1"/>
  <c r="I48" i="1"/>
  <c r="H36" i="1"/>
  <c r="J36" i="1" s="1"/>
  <c r="I35" i="1"/>
  <c r="H50" i="1" l="1"/>
  <c r="J50" i="1" s="1"/>
  <c r="I49" i="1"/>
  <c r="H37" i="1"/>
  <c r="J37" i="1" s="1"/>
  <c r="I36" i="1"/>
  <c r="H51" i="1" l="1"/>
  <c r="J51" i="1" s="1"/>
  <c r="I50" i="1"/>
  <c r="H38" i="1"/>
  <c r="J38" i="1" s="1"/>
  <c r="I37" i="1"/>
  <c r="H52" i="1" l="1"/>
  <c r="J52" i="1" s="1"/>
  <c r="I51" i="1"/>
  <c r="H39" i="1"/>
  <c r="J39" i="1" s="1"/>
  <c r="I38" i="1"/>
  <c r="H53" i="1" l="1"/>
  <c r="J53" i="1" s="1"/>
  <c r="I52" i="1"/>
  <c r="H40" i="1"/>
  <c r="J40" i="1" s="1"/>
  <c r="I39" i="1"/>
  <c r="H54" i="1" l="1"/>
  <c r="J54" i="1" s="1"/>
  <c r="I53" i="1"/>
  <c r="I40" i="1"/>
  <c r="H55" i="1" l="1"/>
  <c r="J55" i="1" s="1"/>
  <c r="I54" i="1"/>
  <c r="H56" i="1" l="1"/>
  <c r="I55" i="1"/>
  <c r="I56" i="1" l="1"/>
  <c r="I60" i="1" s="1"/>
  <c r="H21" i="1" s="1"/>
  <c r="J56" i="1"/>
  <c r="H23" i="1" l="1"/>
  <c r="L23" i="1" s="1"/>
  <c r="L21" i="1"/>
  <c r="G60" i="1" l="1"/>
  <c r="H20" i="1" l="1"/>
  <c r="H19" i="1"/>
</calcChain>
</file>

<file path=xl/sharedStrings.xml><?xml version="1.0" encoding="utf-8"?>
<sst xmlns="http://schemas.openxmlformats.org/spreadsheetml/2006/main" count="138" uniqueCount="37">
  <si>
    <t>POS</t>
  </si>
  <si>
    <t>QTDE</t>
  </si>
  <si>
    <t>DESCRIÇÃO</t>
  </si>
  <si>
    <t>COMP UNIT. (mm)</t>
  </si>
  <si>
    <t>COMP. TOTAL (m)</t>
  </si>
  <si>
    <t>PESO (Kg)</t>
  </si>
  <si>
    <t>TOTAL</t>
  </si>
  <si>
    <t>REPÚBLICA FEDERATIVA DO BRASIL</t>
  </si>
  <si>
    <r>
      <t xml:space="preserve">Endereço: </t>
    </r>
    <r>
      <rPr>
        <i/>
        <sz val="10"/>
        <color indexed="8"/>
        <rFont val="Arial"/>
        <family val="2"/>
      </rPr>
      <t>Av. Santos Dumont, S/Nº, Expansão. Tabatinga - AM</t>
    </r>
  </si>
  <si>
    <t>TOTAL GERAL</t>
  </si>
  <si>
    <t>Listagem de Aço - Estrutura Metálica</t>
  </si>
  <si>
    <t>U125x50x3</t>
  </si>
  <si>
    <t>KG/M</t>
  </si>
  <si>
    <t>TRELIÇAS</t>
  </si>
  <si>
    <t>TERÇAS E ALINHADORES</t>
  </si>
  <si>
    <t>UEnr100x50x20x3</t>
  </si>
  <si>
    <t>L25X25X2</t>
  </si>
  <si>
    <t>UEnr75x45x20x2</t>
  </si>
  <si>
    <t>TELHA</t>
  </si>
  <si>
    <t>CUMEEIRA</t>
  </si>
  <si>
    <t xml:space="preserve">CALHA </t>
  </si>
  <si>
    <t>VENEZIANA ZARCÃO FRENTE E VERSO</t>
  </si>
  <si>
    <t>VENEZIANA PINTURA ESMALTE FRENTE</t>
  </si>
  <si>
    <t>ZARCÃO</t>
  </si>
  <si>
    <t>PINTURA ESMALTE</t>
  </si>
  <si>
    <t>AREA (M²)</t>
  </si>
  <si>
    <t>MINISTÉRIO DA EDUCAÇÃO - MEC</t>
  </si>
  <si>
    <t>SECRETARIA DE EDUCAÇÃO MÉDIA  E TECNOLÓGICA - SEMTEC</t>
  </si>
  <si>
    <t>INSTITUTO FEDERAL DE EDUCAÇÃO, CIÊNCIA E TECNOLOGIA DO AMAZONAS - IFAM</t>
  </si>
  <si>
    <t>ANEXO 4</t>
  </si>
  <si>
    <t>U119x35x3</t>
  </si>
  <si>
    <t>DIRETORIA DE INFRAESTRUTURA - DINFRA</t>
  </si>
  <si>
    <t>PRO-REITORIA DE ADMINISTRAÇÃO - PROAD</t>
  </si>
  <si>
    <r>
      <t xml:space="preserve">Obra: Conclusão da </t>
    </r>
    <r>
      <rPr>
        <i/>
        <sz val="10"/>
        <color indexed="8"/>
        <rFont val="Arial"/>
        <family val="2"/>
      </rPr>
      <t>Reforma e Ampliação do Refeitório do Campus Tabatinga</t>
    </r>
  </si>
  <si>
    <t>U75x40x3</t>
  </si>
  <si>
    <t>MED01 TRELICA</t>
  </si>
  <si>
    <t>MED01 ZARCAO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</si>
</sst>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2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0" fontId="6" fillId="0" borderId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2" fontId="4" fillId="3" borderId="0" xfId="0" applyNumberFormat="1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6" xfId="0" applyBorder="1" applyAlignment="1"/>
    <xf numFmtId="0" fontId="0" fillId="0" borderId="28" xfId="0" applyBorder="1"/>
    <xf numFmtId="0" fontId="0" fillId="0" borderId="7" xfId="0" applyBorder="1"/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2" fontId="0" fillId="5" borderId="10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2" fontId="0" fillId="5" borderId="5" xfId="0" applyNumberForma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2" fontId="0" fillId="7" borderId="10" xfId="0" applyNumberForma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2" fontId="0" fillId="7" borderId="5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2" fontId="0" fillId="6" borderId="5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7" fillId="4" borderId="15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2" fontId="7" fillId="4" borderId="1" xfId="1" applyNumberFormat="1" applyFont="1" applyFill="1" applyBorder="1" applyAlignment="1">
      <alignment horizontal="center" vertical="center" wrapText="1"/>
    </xf>
    <xf numFmtId="2" fontId="7" fillId="4" borderId="16" xfId="1" applyNumberFormat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quotePrefix="1" applyFont="1" applyFill="1" applyBorder="1" applyAlignment="1">
      <alignment horizontal="center" vertical="center"/>
    </xf>
    <xf numFmtId="0" fontId="7" fillId="0" borderId="0" xfId="1" quotePrefix="1" applyFont="1" applyFill="1" applyBorder="1" applyAlignment="1">
      <alignment horizontal="center" vertical="center"/>
    </xf>
    <xf numFmtId="0" fontId="7" fillId="0" borderId="18" xfId="1" quotePrefix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20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2" fontId="5" fillId="3" borderId="0" xfId="0" applyNumberFormat="1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4" borderId="21" xfId="1" applyFont="1" applyFill="1" applyBorder="1" applyAlignment="1">
      <alignment horizontal="center" vertical="center" wrapText="1"/>
    </xf>
    <xf numFmtId="0" fontId="7" fillId="4" borderId="14" xfId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2" fontId="7" fillId="4" borderId="14" xfId="1" applyNumberFormat="1" applyFont="1" applyFill="1" applyBorder="1" applyAlignment="1">
      <alignment horizontal="center" vertical="center" wrapText="1"/>
    </xf>
    <xf numFmtId="2" fontId="7" fillId="4" borderId="22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2" fontId="0" fillId="0" borderId="0" xfId="0" applyNumberFormat="1"/>
  </cellXfs>
  <cellStyles count="2">
    <cellStyle name="Normal" xfId="0" builtinId="0"/>
    <cellStyle name="Normal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76200</xdr:rowOff>
    </xdr:from>
    <xdr:to>
      <xdr:col>2</xdr:col>
      <xdr:colOff>447453</xdr:colOff>
      <xdr:row>4</xdr:row>
      <xdr:rowOff>95250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76200"/>
          <a:ext cx="857028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55246</xdr:colOff>
      <xdr:row>0</xdr:row>
      <xdr:rowOff>112395</xdr:rowOff>
    </xdr:from>
    <xdr:to>
      <xdr:col>8</xdr:col>
      <xdr:colOff>716618</xdr:colOff>
      <xdr:row>3</xdr:row>
      <xdr:rowOff>153184</xdr:rowOff>
    </xdr:to>
    <xdr:pic>
      <xdr:nvPicPr>
        <xdr:cNvPr id="5" name="Imagem 4" descr="ScreenShot00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071" y="112395"/>
          <a:ext cx="1290022" cy="583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76200</xdr:rowOff>
    </xdr:from>
    <xdr:to>
      <xdr:col>2</xdr:col>
      <xdr:colOff>441738</xdr:colOff>
      <xdr:row>4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570EB15-5B61-4155-A792-1EFCB4927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" y="76200"/>
          <a:ext cx="853218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55246</xdr:colOff>
      <xdr:row>0</xdr:row>
      <xdr:rowOff>112395</xdr:rowOff>
    </xdr:from>
    <xdr:to>
      <xdr:col>8</xdr:col>
      <xdr:colOff>716618</xdr:colOff>
      <xdr:row>3</xdr:row>
      <xdr:rowOff>153184</xdr:rowOff>
    </xdr:to>
    <xdr:pic>
      <xdr:nvPicPr>
        <xdr:cNvPr id="3" name="Imagem 2" descr="ScreenShot002">
          <a:extLst>
            <a:ext uri="{FF2B5EF4-FFF2-40B4-BE49-F238E27FC236}">
              <a16:creationId xmlns:a16="http://schemas.microsoft.com/office/drawing/2014/main" id="{52B7BAA6-F01A-428D-ADA7-8278B24CF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8881" y="112395"/>
          <a:ext cx="1284307" cy="583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9"/>
  <sheetViews>
    <sheetView view="pageBreakPreview" topLeftCell="A40" zoomScaleNormal="100" zoomScaleSheetLayoutView="100" workbookViewId="0">
      <selection activeCell="G68" activeCellId="2" sqref="G60 G66 G68"/>
    </sheetView>
  </sheetViews>
  <sheetFormatPr defaultRowHeight="14.4" x14ac:dyDescent="0.3"/>
  <cols>
    <col min="4" max="4" width="18.5546875" customWidth="1"/>
    <col min="5" max="5" width="17.33203125" bestFit="1" customWidth="1"/>
    <col min="6" max="6" width="18.5546875" bestFit="1" customWidth="1"/>
    <col min="7" max="7" width="9.44140625" customWidth="1"/>
    <col min="8" max="8" width="9.109375" customWidth="1"/>
    <col min="9" max="9" width="10.5546875" bestFit="1" customWidth="1"/>
  </cols>
  <sheetData>
    <row r="1" spans="2:11" x14ac:dyDescent="0.3">
      <c r="B1" s="59" t="s">
        <v>7</v>
      </c>
      <c r="C1" s="59"/>
      <c r="D1" s="59"/>
      <c r="E1" s="59"/>
      <c r="F1" s="59"/>
      <c r="G1" s="59"/>
      <c r="H1" s="59"/>
      <c r="I1" s="59"/>
    </row>
    <row r="2" spans="2:11" x14ac:dyDescent="0.3">
      <c r="B2" s="59" t="s">
        <v>26</v>
      </c>
      <c r="C2" s="59"/>
      <c r="D2" s="59"/>
      <c r="E2" s="59"/>
      <c r="F2" s="59"/>
      <c r="G2" s="59"/>
      <c r="H2" s="59"/>
      <c r="I2" s="59"/>
    </row>
    <row r="3" spans="2:11" x14ac:dyDescent="0.3">
      <c r="B3" s="59" t="s">
        <v>27</v>
      </c>
      <c r="C3" s="59"/>
      <c r="D3" s="59"/>
      <c r="E3" s="59"/>
      <c r="F3" s="59"/>
      <c r="G3" s="59"/>
      <c r="H3" s="59"/>
      <c r="I3" s="59"/>
    </row>
    <row r="4" spans="2:11" x14ac:dyDescent="0.3">
      <c r="B4" s="59" t="s">
        <v>28</v>
      </c>
      <c r="C4" s="59"/>
      <c r="D4" s="59"/>
      <c r="E4" s="59"/>
      <c r="F4" s="59"/>
      <c r="G4" s="59"/>
      <c r="H4" s="59"/>
      <c r="I4" s="59"/>
    </row>
    <row r="5" spans="2:11" x14ac:dyDescent="0.3">
      <c r="B5" s="59" t="s">
        <v>32</v>
      </c>
      <c r="C5" s="59"/>
      <c r="D5" s="59"/>
      <c r="E5" s="59"/>
      <c r="F5" s="59"/>
      <c r="G5" s="59"/>
      <c r="H5" s="59"/>
      <c r="I5" s="59"/>
    </row>
    <row r="6" spans="2:11" x14ac:dyDescent="0.3">
      <c r="B6" s="59" t="s">
        <v>31</v>
      </c>
      <c r="C6" s="59"/>
      <c r="D6" s="59"/>
      <c r="E6" s="59"/>
      <c r="F6" s="59"/>
      <c r="G6" s="59"/>
      <c r="H6" s="59"/>
      <c r="I6" s="59"/>
    </row>
    <row r="7" spans="2:11" x14ac:dyDescent="0.3">
      <c r="B7" s="1"/>
      <c r="C7" s="1"/>
      <c r="D7" s="1"/>
      <c r="E7" s="1"/>
      <c r="F7" s="1"/>
      <c r="G7" s="1"/>
      <c r="H7" s="1"/>
      <c r="I7" s="1"/>
    </row>
    <row r="8" spans="2:11" x14ac:dyDescent="0.3">
      <c r="B8" s="16" t="s">
        <v>33</v>
      </c>
      <c r="C8" s="16"/>
      <c r="D8" s="16"/>
      <c r="E8" s="17"/>
      <c r="F8" s="17"/>
      <c r="G8" s="17"/>
      <c r="H8" s="17"/>
      <c r="I8" s="17"/>
    </row>
    <row r="9" spans="2:11" x14ac:dyDescent="0.3">
      <c r="B9" s="60" t="s">
        <v>8</v>
      </c>
      <c r="C9" s="61"/>
      <c r="D9" s="61"/>
      <c r="E9" s="61"/>
      <c r="F9" s="61"/>
      <c r="G9" s="61"/>
      <c r="H9" s="61"/>
      <c r="I9" s="61"/>
    </row>
    <row r="10" spans="2:11" x14ac:dyDescent="0.3">
      <c r="B10" s="18"/>
      <c r="C10" s="19"/>
      <c r="D10" s="19"/>
      <c r="E10" s="19"/>
      <c r="F10" s="19"/>
      <c r="G10" s="19"/>
      <c r="H10" s="19"/>
      <c r="I10" s="19"/>
    </row>
    <row r="11" spans="2:11" ht="15.6" x14ac:dyDescent="0.3">
      <c r="B11" s="62" t="s">
        <v>29</v>
      </c>
      <c r="C11" s="62"/>
      <c r="D11" s="62"/>
      <c r="E11" s="62"/>
      <c r="F11" s="62"/>
      <c r="G11" s="62"/>
      <c r="H11" s="62"/>
      <c r="I11" s="62"/>
    </row>
    <row r="12" spans="2:11" ht="15" thickBot="1" x14ac:dyDescent="0.35">
      <c r="B12" s="2"/>
      <c r="C12" s="3"/>
      <c r="D12" s="3"/>
      <c r="E12" s="3"/>
      <c r="F12" s="3"/>
      <c r="G12" s="3"/>
      <c r="H12" s="3"/>
      <c r="I12" s="3"/>
    </row>
    <row r="13" spans="2:11" ht="15" thickTop="1" x14ac:dyDescent="0.3">
      <c r="B13" s="50" t="s">
        <v>10</v>
      </c>
      <c r="C13" s="51"/>
      <c r="D13" s="51"/>
      <c r="E13" s="51"/>
      <c r="F13" s="51"/>
      <c r="G13" s="51"/>
      <c r="H13" s="51"/>
      <c r="I13" s="52"/>
    </row>
    <row r="14" spans="2:11" x14ac:dyDescent="0.3">
      <c r="B14" s="53" t="str">
        <f>B8</f>
        <v>Obra: Conclusão da Reforma e Ampliação do Refeitório do Campus Tabatinga</v>
      </c>
      <c r="C14" s="54"/>
      <c r="D14" s="54"/>
      <c r="E14" s="54"/>
      <c r="F14" s="54"/>
      <c r="G14" s="54"/>
      <c r="H14" s="54"/>
      <c r="I14" s="55"/>
      <c r="K14">
        <v>5.0797999999999996</v>
      </c>
    </row>
    <row r="15" spans="2:11" ht="15" thickBot="1" x14ac:dyDescent="0.35">
      <c r="B15" s="56" t="s">
        <v>9</v>
      </c>
      <c r="C15" s="57"/>
      <c r="D15" s="57"/>
      <c r="E15" s="57"/>
      <c r="F15" s="57"/>
      <c r="G15" s="57"/>
      <c r="H15" s="57"/>
      <c r="I15" s="58"/>
      <c r="K15">
        <v>3.75</v>
      </c>
    </row>
    <row r="16" spans="2:11" ht="15.6" thickTop="1" thickBot="1" x14ac:dyDescent="0.35">
      <c r="B16" s="46" t="s">
        <v>18</v>
      </c>
      <c r="C16" s="47"/>
      <c r="D16" s="47"/>
      <c r="E16" s="47"/>
      <c r="F16" s="47"/>
      <c r="G16" s="47"/>
      <c r="H16" s="48">
        <f>6.6*21.9</f>
        <v>144.54</v>
      </c>
      <c r="I16" s="49"/>
    </row>
    <row r="17" spans="2:14" ht="15.6" thickTop="1" thickBot="1" x14ac:dyDescent="0.35">
      <c r="B17" s="46" t="s">
        <v>19</v>
      </c>
      <c r="C17" s="47"/>
      <c r="D17" s="47"/>
      <c r="E17" s="47"/>
      <c r="F17" s="47"/>
      <c r="G17" s="47"/>
      <c r="H17" s="48">
        <f>6.6</f>
        <v>6.6</v>
      </c>
      <c r="I17" s="49"/>
    </row>
    <row r="18" spans="2:14" ht="15.6" thickTop="1" thickBot="1" x14ac:dyDescent="0.35">
      <c r="B18" s="46" t="s">
        <v>20</v>
      </c>
      <c r="C18" s="47"/>
      <c r="D18" s="47"/>
      <c r="E18" s="47"/>
      <c r="F18" s="47"/>
      <c r="G18" s="47"/>
      <c r="H18" s="48">
        <f>6.7*2</f>
        <v>13.4</v>
      </c>
      <c r="I18" s="49"/>
    </row>
    <row r="19" spans="2:14" ht="15.6" thickTop="1" thickBot="1" x14ac:dyDescent="0.35">
      <c r="B19" s="46" t="s">
        <v>23</v>
      </c>
      <c r="C19" s="47"/>
      <c r="D19" s="47"/>
      <c r="E19" s="47"/>
      <c r="F19" s="47"/>
      <c r="G19" s="47"/>
      <c r="H19" s="48">
        <f>SUM(G60,G66,G68)</f>
        <v>308.96461599999998</v>
      </c>
      <c r="I19" s="49"/>
    </row>
    <row r="20" spans="2:14" ht="15.6" thickTop="1" thickBot="1" x14ac:dyDescent="0.35">
      <c r="B20" s="46" t="s">
        <v>24</v>
      </c>
      <c r="C20" s="47"/>
      <c r="D20" s="47"/>
      <c r="E20" s="47"/>
      <c r="F20" s="47"/>
      <c r="G20" s="47"/>
      <c r="H20" s="48">
        <f>SUM(G60,G66,G69)</f>
        <v>278.66461599999997</v>
      </c>
      <c r="I20" s="49"/>
    </row>
    <row r="21" spans="2:14" ht="15.6" thickTop="1" thickBot="1" x14ac:dyDescent="0.35">
      <c r="B21" s="46" t="s">
        <v>13</v>
      </c>
      <c r="C21" s="47"/>
      <c r="D21" s="47"/>
      <c r="E21" s="47"/>
      <c r="F21" s="47"/>
      <c r="G21" s="47"/>
      <c r="H21" s="48">
        <f>I60</f>
        <v>971.54339999999991</v>
      </c>
      <c r="I21" s="49"/>
      <c r="K21">
        <v>8.16</v>
      </c>
      <c r="L21">
        <f>K21*H21</f>
        <v>7927.7941439999995</v>
      </c>
    </row>
    <row r="22" spans="2:14" ht="15.6" thickTop="1" thickBot="1" x14ac:dyDescent="0.35">
      <c r="B22" s="65" t="s">
        <v>14</v>
      </c>
      <c r="C22" s="66"/>
      <c r="D22" s="66"/>
      <c r="E22" s="66"/>
      <c r="F22" s="66"/>
      <c r="G22" s="66"/>
      <c r="H22" s="72">
        <f>I66</f>
        <v>1146.1640400000001</v>
      </c>
      <c r="I22" s="73"/>
    </row>
    <row r="23" spans="2:14" ht="15.6" thickTop="1" thickBot="1" x14ac:dyDescent="0.35">
      <c r="B23" s="65" t="s">
        <v>9</v>
      </c>
      <c r="C23" s="66"/>
      <c r="D23" s="66"/>
      <c r="E23" s="66"/>
      <c r="F23" s="66"/>
      <c r="G23" s="66"/>
      <c r="H23" s="72">
        <f>SUM(H21:I22)</f>
        <v>2117.7074400000001</v>
      </c>
      <c r="I23" s="73"/>
      <c r="K23">
        <v>10.5</v>
      </c>
      <c r="L23">
        <f>K23*H23</f>
        <v>22235.92812</v>
      </c>
    </row>
    <row r="24" spans="2:14" ht="15.6" thickTop="1" thickBot="1" x14ac:dyDescent="0.35">
      <c r="K24">
        <v>16.315000000000001</v>
      </c>
    </row>
    <row r="25" spans="2:14" ht="15" thickBot="1" x14ac:dyDescent="0.35">
      <c r="B25" s="6" t="s">
        <v>0</v>
      </c>
      <c r="C25" s="7" t="s">
        <v>1</v>
      </c>
      <c r="D25" s="7" t="s">
        <v>2</v>
      </c>
      <c r="E25" s="7" t="s">
        <v>3</v>
      </c>
      <c r="F25" s="7" t="s">
        <v>4</v>
      </c>
      <c r="G25" s="7" t="s">
        <v>25</v>
      </c>
      <c r="H25" s="7" t="s">
        <v>12</v>
      </c>
      <c r="I25" s="8" t="s">
        <v>5</v>
      </c>
      <c r="K25">
        <v>0.38800000000000001</v>
      </c>
    </row>
    <row r="26" spans="2:14" ht="15" customHeight="1" x14ac:dyDescent="0.3">
      <c r="B26" s="20">
        <v>1</v>
      </c>
      <c r="C26" s="21">
        <v>4</v>
      </c>
      <c r="D26" s="21" t="s">
        <v>11</v>
      </c>
      <c r="E26" s="21">
        <v>313</v>
      </c>
      <c r="F26" s="21">
        <f>(E26*C26)/1000</f>
        <v>1.252</v>
      </c>
      <c r="G26" s="21">
        <f>(0.125+0.05+0.05+0.003+0.003+0.047+0.047+0.119)*F26</f>
        <v>0.55588799999999994</v>
      </c>
      <c r="H26" s="21">
        <v>5.03</v>
      </c>
      <c r="I26" s="22">
        <f>F26*H26</f>
        <v>6.2975600000000007</v>
      </c>
      <c r="J26" s="9">
        <f>(H26*E26)/1000</f>
        <v>1.5743900000000002</v>
      </c>
      <c r="K26">
        <v>2.6190000000000002</v>
      </c>
    </row>
    <row r="27" spans="2:14" ht="15" customHeight="1" x14ac:dyDescent="0.3">
      <c r="B27" s="23">
        <v>2</v>
      </c>
      <c r="C27" s="24">
        <v>2</v>
      </c>
      <c r="D27" s="24" t="s">
        <v>11</v>
      </c>
      <c r="E27" s="24">
        <v>4831</v>
      </c>
      <c r="F27" s="24">
        <f t="shared" ref="F27:F57" si="0">(E27*C27)/1000</f>
        <v>9.6620000000000008</v>
      </c>
      <c r="G27" s="21">
        <f>(0.125+0.05+0.05+0.003+0.003+0.047+0.047+0.119)*F27</f>
        <v>4.2899279999999997</v>
      </c>
      <c r="H27" s="24">
        <f>$H26</f>
        <v>5.03</v>
      </c>
      <c r="I27" s="25">
        <f t="shared" ref="I27:I56" si="1">F27*H27</f>
        <v>48.599860000000007</v>
      </c>
      <c r="J27">
        <f t="shared" ref="J27:J59" si="2">(H27*E27)/1000</f>
        <v>24.29993</v>
      </c>
    </row>
    <row r="28" spans="2:14" x14ac:dyDescent="0.3">
      <c r="B28" s="23">
        <v>3</v>
      </c>
      <c r="C28" s="24">
        <v>4</v>
      </c>
      <c r="D28" s="24" t="s">
        <v>11</v>
      </c>
      <c r="E28" s="24">
        <v>745</v>
      </c>
      <c r="F28" s="24">
        <f t="shared" si="0"/>
        <v>2.98</v>
      </c>
      <c r="G28" s="21">
        <f t="shared" ref="G28:G40" si="3">(0.125+0.05+0.05+0.003+0.003+0.047+0.047+0.119)*F28</f>
        <v>1.3231199999999999</v>
      </c>
      <c r="H28" s="24">
        <f>$H27</f>
        <v>5.03</v>
      </c>
      <c r="I28" s="25">
        <f t="shared" si="1"/>
        <v>14.9894</v>
      </c>
      <c r="J28">
        <f t="shared" si="2"/>
        <v>3.7473500000000004</v>
      </c>
    </row>
    <row r="29" spans="2:14" x14ac:dyDescent="0.3">
      <c r="B29" s="23">
        <v>4</v>
      </c>
      <c r="C29" s="24">
        <v>4</v>
      </c>
      <c r="D29" s="24" t="s">
        <v>11</v>
      </c>
      <c r="E29" s="24">
        <v>601</v>
      </c>
      <c r="F29" s="24">
        <f t="shared" si="0"/>
        <v>2.4039999999999999</v>
      </c>
      <c r="G29" s="21">
        <f t="shared" si="3"/>
        <v>1.0673759999999999</v>
      </c>
      <c r="H29" s="24">
        <f t="shared" ref="H29:H40" si="4">$H28</f>
        <v>5.03</v>
      </c>
      <c r="I29" s="25">
        <f t="shared" si="1"/>
        <v>12.09212</v>
      </c>
      <c r="J29">
        <f t="shared" si="2"/>
        <v>3.0230300000000003</v>
      </c>
      <c r="L29">
        <v>140.65</v>
      </c>
      <c r="M29">
        <v>74.510000000000005</v>
      </c>
      <c r="N29">
        <f>L29*M29</f>
        <v>10479.831500000002</v>
      </c>
    </row>
    <row r="30" spans="2:14" x14ac:dyDescent="0.3">
      <c r="B30" s="23">
        <v>5</v>
      </c>
      <c r="C30" s="24">
        <v>4</v>
      </c>
      <c r="D30" s="24" t="s">
        <v>11</v>
      </c>
      <c r="E30" s="24">
        <v>5871</v>
      </c>
      <c r="F30" s="24">
        <f t="shared" si="0"/>
        <v>23.484000000000002</v>
      </c>
      <c r="G30" s="21">
        <f t="shared" si="3"/>
        <v>10.426895999999999</v>
      </c>
      <c r="H30" s="24">
        <f t="shared" si="4"/>
        <v>5.03</v>
      </c>
      <c r="I30" s="25">
        <f t="shared" si="1"/>
        <v>118.12452000000002</v>
      </c>
      <c r="J30">
        <f t="shared" si="2"/>
        <v>29.531130000000001</v>
      </c>
      <c r="M30">
        <v>81.36</v>
      </c>
      <c r="N30">
        <f>M30*L29</f>
        <v>11443.284</v>
      </c>
    </row>
    <row r="31" spans="2:14" ht="15" customHeight="1" x14ac:dyDescent="0.3">
      <c r="B31" s="23">
        <v>6</v>
      </c>
      <c r="C31" s="24">
        <v>4</v>
      </c>
      <c r="D31" s="24" t="s">
        <v>11</v>
      </c>
      <c r="E31" s="24">
        <v>690</v>
      </c>
      <c r="F31" s="24">
        <f t="shared" si="0"/>
        <v>2.76</v>
      </c>
      <c r="G31" s="21">
        <f t="shared" si="3"/>
        <v>1.2254399999999999</v>
      </c>
      <c r="H31" s="24">
        <f t="shared" si="4"/>
        <v>5.03</v>
      </c>
      <c r="I31" s="25">
        <f t="shared" si="1"/>
        <v>13.8828</v>
      </c>
      <c r="J31">
        <f t="shared" si="2"/>
        <v>3.4707000000000003</v>
      </c>
    </row>
    <row r="32" spans="2:14" x14ac:dyDescent="0.3">
      <c r="B32" s="23">
        <v>7</v>
      </c>
      <c r="C32" s="24">
        <v>2</v>
      </c>
      <c r="D32" s="24" t="s">
        <v>11</v>
      </c>
      <c r="E32" s="24">
        <v>4758</v>
      </c>
      <c r="F32" s="24">
        <f t="shared" si="0"/>
        <v>9.516</v>
      </c>
      <c r="G32" s="21">
        <f t="shared" si="3"/>
        <v>4.225104</v>
      </c>
      <c r="H32" s="24">
        <f t="shared" si="4"/>
        <v>5.03</v>
      </c>
      <c r="I32" s="25">
        <f t="shared" si="1"/>
        <v>47.865480000000005</v>
      </c>
      <c r="J32">
        <f t="shared" si="2"/>
        <v>23.932740000000003</v>
      </c>
    </row>
    <row r="33" spans="2:15" x14ac:dyDescent="0.3">
      <c r="B33" s="23">
        <v>8</v>
      </c>
      <c r="C33" s="24">
        <v>2</v>
      </c>
      <c r="D33" s="24" t="s">
        <v>11</v>
      </c>
      <c r="E33" s="24">
        <v>1116</v>
      </c>
      <c r="F33" s="24">
        <f t="shared" si="0"/>
        <v>2.2320000000000002</v>
      </c>
      <c r="G33" s="21">
        <f t="shared" si="3"/>
        <v>0.991008</v>
      </c>
      <c r="H33" s="24">
        <f t="shared" si="4"/>
        <v>5.03</v>
      </c>
      <c r="I33" s="25">
        <f t="shared" si="1"/>
        <v>11.226960000000002</v>
      </c>
      <c r="J33">
        <f t="shared" si="2"/>
        <v>5.6134800000000009</v>
      </c>
    </row>
    <row r="34" spans="2:15" x14ac:dyDescent="0.3">
      <c r="B34" s="23">
        <v>9</v>
      </c>
      <c r="C34" s="24">
        <v>2</v>
      </c>
      <c r="D34" s="24" t="s">
        <v>11</v>
      </c>
      <c r="E34" s="24">
        <v>3373</v>
      </c>
      <c r="F34" s="24">
        <f t="shared" si="0"/>
        <v>6.7460000000000004</v>
      </c>
      <c r="G34" s="21">
        <f t="shared" si="3"/>
        <v>2.9952239999999999</v>
      </c>
      <c r="H34" s="24">
        <f t="shared" si="4"/>
        <v>5.03</v>
      </c>
      <c r="I34" s="25">
        <f t="shared" si="1"/>
        <v>33.932380000000002</v>
      </c>
      <c r="J34">
        <f t="shared" si="2"/>
        <v>16.966190000000001</v>
      </c>
    </row>
    <row r="35" spans="2:15" x14ac:dyDescent="0.3">
      <c r="B35" s="23">
        <v>10</v>
      </c>
      <c r="C35" s="24">
        <v>2</v>
      </c>
      <c r="D35" s="24" t="s">
        <v>11</v>
      </c>
      <c r="E35" s="24">
        <v>2363</v>
      </c>
      <c r="F35" s="24">
        <f t="shared" si="0"/>
        <v>4.726</v>
      </c>
      <c r="G35" s="21">
        <f t="shared" si="3"/>
        <v>2.0983439999999995</v>
      </c>
      <c r="H35" s="24">
        <f t="shared" si="4"/>
        <v>5.03</v>
      </c>
      <c r="I35" s="25">
        <f t="shared" si="1"/>
        <v>23.77178</v>
      </c>
      <c r="J35">
        <f t="shared" si="2"/>
        <v>11.885890000000002</v>
      </c>
    </row>
    <row r="36" spans="2:15" x14ac:dyDescent="0.3">
      <c r="B36" s="23">
        <v>11</v>
      </c>
      <c r="C36" s="24">
        <v>4</v>
      </c>
      <c r="D36" s="24" t="s">
        <v>11</v>
      </c>
      <c r="E36" s="24">
        <v>3751</v>
      </c>
      <c r="F36" s="24">
        <f t="shared" si="0"/>
        <v>15.004</v>
      </c>
      <c r="G36" s="21">
        <f t="shared" si="3"/>
        <v>6.6617759999999988</v>
      </c>
      <c r="H36" s="24">
        <f t="shared" si="4"/>
        <v>5.03</v>
      </c>
      <c r="I36" s="25">
        <f t="shared" si="1"/>
        <v>75.470120000000009</v>
      </c>
      <c r="J36">
        <f t="shared" si="2"/>
        <v>18.867530000000002</v>
      </c>
      <c r="M36">
        <v>1502.04</v>
      </c>
      <c r="N36">
        <v>4</v>
      </c>
      <c r="O36">
        <f>M36*N36</f>
        <v>6008.16</v>
      </c>
    </row>
    <row r="37" spans="2:15" x14ac:dyDescent="0.3">
      <c r="B37" s="23">
        <v>12</v>
      </c>
      <c r="C37" s="24">
        <v>2</v>
      </c>
      <c r="D37" s="24" t="s">
        <v>11</v>
      </c>
      <c r="E37" s="24">
        <v>2078</v>
      </c>
      <c r="F37" s="24">
        <f t="shared" si="0"/>
        <v>4.1559999999999997</v>
      </c>
      <c r="G37" s="21">
        <f t="shared" si="3"/>
        <v>1.8452639999999996</v>
      </c>
      <c r="H37" s="24">
        <f t="shared" si="4"/>
        <v>5.03</v>
      </c>
      <c r="I37" s="25">
        <f t="shared" si="1"/>
        <v>20.904679999999999</v>
      </c>
      <c r="J37">
        <f t="shared" si="2"/>
        <v>10.45234</v>
      </c>
      <c r="M37">
        <f>5.633*2*14.65</f>
        <v>165.04689999999999</v>
      </c>
      <c r="N37">
        <v>36.14</v>
      </c>
      <c r="O37">
        <f>N37*M37</f>
        <v>5964.7949659999995</v>
      </c>
    </row>
    <row r="38" spans="2:15" x14ac:dyDescent="0.3">
      <c r="B38" s="23">
        <v>13</v>
      </c>
      <c r="C38" s="24">
        <v>2</v>
      </c>
      <c r="D38" s="24" t="s">
        <v>11</v>
      </c>
      <c r="E38" s="24">
        <v>2440</v>
      </c>
      <c r="F38" s="24">
        <f t="shared" si="0"/>
        <v>4.88</v>
      </c>
      <c r="G38" s="21">
        <f t="shared" si="3"/>
        <v>2.1667199999999998</v>
      </c>
      <c r="H38" s="24">
        <f t="shared" si="4"/>
        <v>5.03</v>
      </c>
      <c r="I38" s="25">
        <f t="shared" si="1"/>
        <v>24.546400000000002</v>
      </c>
      <c r="J38">
        <f t="shared" si="2"/>
        <v>12.273200000000001</v>
      </c>
    </row>
    <row r="39" spans="2:15" x14ac:dyDescent="0.3">
      <c r="B39" s="23">
        <v>14</v>
      </c>
      <c r="C39" s="24">
        <v>2</v>
      </c>
      <c r="D39" s="24" t="s">
        <v>11</v>
      </c>
      <c r="E39" s="24">
        <v>2999</v>
      </c>
      <c r="F39" s="24">
        <f t="shared" si="0"/>
        <v>5.9980000000000002</v>
      </c>
      <c r="G39" s="21">
        <f t="shared" si="3"/>
        <v>2.6631119999999999</v>
      </c>
      <c r="H39" s="24">
        <f t="shared" si="4"/>
        <v>5.03</v>
      </c>
      <c r="I39" s="25">
        <f t="shared" si="1"/>
        <v>30.169940000000004</v>
      </c>
      <c r="J39">
        <f t="shared" si="2"/>
        <v>15.084970000000002</v>
      </c>
    </row>
    <row r="40" spans="2:15" x14ac:dyDescent="0.3">
      <c r="B40" s="23">
        <v>15</v>
      </c>
      <c r="C40" s="24">
        <v>2</v>
      </c>
      <c r="D40" s="24" t="s">
        <v>11</v>
      </c>
      <c r="E40" s="24">
        <v>1382</v>
      </c>
      <c r="F40" s="24">
        <f t="shared" si="0"/>
        <v>2.7639999999999998</v>
      </c>
      <c r="G40" s="21">
        <f t="shared" si="3"/>
        <v>1.2272159999999999</v>
      </c>
      <c r="H40" s="24">
        <f t="shared" si="4"/>
        <v>5.03</v>
      </c>
      <c r="I40" s="25">
        <f t="shared" si="1"/>
        <v>13.90292</v>
      </c>
      <c r="J40">
        <f t="shared" si="2"/>
        <v>6.95146</v>
      </c>
    </row>
    <row r="41" spans="2:15" s="37" customFormat="1" x14ac:dyDescent="0.3">
      <c r="B41" s="40">
        <v>16</v>
      </c>
      <c r="C41" s="41">
        <v>2</v>
      </c>
      <c r="D41" s="41" t="s">
        <v>30</v>
      </c>
      <c r="E41" s="41">
        <v>736</v>
      </c>
      <c r="F41" s="41">
        <f t="shared" si="0"/>
        <v>1.472</v>
      </c>
      <c r="G41" s="41">
        <f>(0.12+0.04+0.04+0.003+0.003+0.037+0.037+0.114)*F41</f>
        <v>0.57996800000000004</v>
      </c>
      <c r="H41" s="42">
        <v>4.21</v>
      </c>
      <c r="I41" s="43">
        <f t="shared" si="1"/>
        <v>6.19712</v>
      </c>
      <c r="J41" s="37">
        <f t="shared" si="2"/>
        <v>3.09856</v>
      </c>
    </row>
    <row r="42" spans="2:15" s="37" customFormat="1" x14ac:dyDescent="0.3">
      <c r="B42" s="40">
        <v>17</v>
      </c>
      <c r="C42" s="41">
        <v>30</v>
      </c>
      <c r="D42" s="41" t="s">
        <v>30</v>
      </c>
      <c r="E42" s="41">
        <v>938</v>
      </c>
      <c r="F42" s="41">
        <f t="shared" si="0"/>
        <v>28.14</v>
      </c>
      <c r="G42" s="41">
        <f>(0.12+0.04+0.04+0.003+0.003+0.037+0.037+0.114)*F42</f>
        <v>11.087160000000001</v>
      </c>
      <c r="H42" s="42">
        <f>$H41</f>
        <v>4.21</v>
      </c>
      <c r="I42" s="43">
        <f t="shared" si="1"/>
        <v>118.46940000000001</v>
      </c>
      <c r="J42" s="37">
        <f t="shared" si="2"/>
        <v>3.9489800000000002</v>
      </c>
    </row>
    <row r="43" spans="2:15" s="37" customFormat="1" x14ac:dyDescent="0.3">
      <c r="B43" s="40">
        <v>18</v>
      </c>
      <c r="C43" s="41">
        <v>10</v>
      </c>
      <c r="D43" s="41" t="s">
        <v>30</v>
      </c>
      <c r="E43" s="41">
        <v>1117</v>
      </c>
      <c r="F43" s="41">
        <f t="shared" si="0"/>
        <v>11.17</v>
      </c>
      <c r="G43" s="41">
        <f t="shared" ref="G43:G56" si="5">(0.12+0.04+0.04+0.003+0.003+0.037+0.037+0.114)*F43</f>
        <v>4.4009800000000006</v>
      </c>
      <c r="H43" s="42">
        <f t="shared" ref="H43:H59" si="6">$H42</f>
        <v>4.21</v>
      </c>
      <c r="I43" s="43">
        <f t="shared" si="1"/>
        <v>47.025700000000001</v>
      </c>
      <c r="J43" s="37">
        <f t="shared" si="2"/>
        <v>4.7025699999999997</v>
      </c>
    </row>
    <row r="44" spans="2:15" s="37" customFormat="1" x14ac:dyDescent="0.3">
      <c r="B44" s="40">
        <v>19</v>
      </c>
      <c r="C44" s="41">
        <v>4</v>
      </c>
      <c r="D44" s="41" t="s">
        <v>30</v>
      </c>
      <c r="E44" s="41">
        <v>997</v>
      </c>
      <c r="F44" s="41">
        <f t="shared" si="0"/>
        <v>3.988</v>
      </c>
      <c r="G44" s="41">
        <f t="shared" si="5"/>
        <v>1.571272</v>
      </c>
      <c r="H44" s="42">
        <f t="shared" si="6"/>
        <v>4.21</v>
      </c>
      <c r="I44" s="43">
        <f t="shared" si="1"/>
        <v>16.789480000000001</v>
      </c>
      <c r="J44" s="37">
        <f t="shared" si="2"/>
        <v>4.1973700000000003</v>
      </c>
    </row>
    <row r="45" spans="2:15" s="37" customFormat="1" x14ac:dyDescent="0.3">
      <c r="B45" s="40">
        <v>20</v>
      </c>
      <c r="C45" s="41">
        <v>8</v>
      </c>
      <c r="D45" s="41" t="s">
        <v>30</v>
      </c>
      <c r="E45" s="41">
        <v>624</v>
      </c>
      <c r="F45" s="41">
        <f t="shared" si="0"/>
        <v>4.992</v>
      </c>
      <c r="G45" s="41">
        <f t="shared" si="5"/>
        <v>1.9668480000000002</v>
      </c>
      <c r="H45" s="42">
        <f t="shared" si="6"/>
        <v>4.21</v>
      </c>
      <c r="I45" s="43">
        <f t="shared" si="1"/>
        <v>21.01632</v>
      </c>
      <c r="J45" s="37">
        <f t="shared" si="2"/>
        <v>2.62704</v>
      </c>
    </row>
    <row r="46" spans="2:15" s="37" customFormat="1" x14ac:dyDescent="0.3">
      <c r="B46" s="40">
        <v>21</v>
      </c>
      <c r="C46" s="41">
        <v>4</v>
      </c>
      <c r="D46" s="41" t="s">
        <v>30</v>
      </c>
      <c r="E46" s="41">
        <v>500</v>
      </c>
      <c r="F46" s="41">
        <f t="shared" si="0"/>
        <v>2</v>
      </c>
      <c r="G46" s="41">
        <f t="shared" si="5"/>
        <v>0.78800000000000003</v>
      </c>
      <c r="H46" s="42">
        <f t="shared" si="6"/>
        <v>4.21</v>
      </c>
      <c r="I46" s="43">
        <f t="shared" si="1"/>
        <v>8.42</v>
      </c>
      <c r="J46" s="37">
        <f t="shared" si="2"/>
        <v>2.105</v>
      </c>
    </row>
    <row r="47" spans="2:15" s="37" customFormat="1" x14ac:dyDescent="0.3">
      <c r="B47" s="40">
        <v>22</v>
      </c>
      <c r="C47" s="41">
        <v>2</v>
      </c>
      <c r="D47" s="41" t="s">
        <v>30</v>
      </c>
      <c r="E47" s="41">
        <v>1152</v>
      </c>
      <c r="F47" s="41">
        <f t="shared" si="0"/>
        <v>2.3039999999999998</v>
      </c>
      <c r="G47" s="41">
        <f t="shared" si="5"/>
        <v>0.90777599999999992</v>
      </c>
      <c r="H47" s="42">
        <f t="shared" si="6"/>
        <v>4.21</v>
      </c>
      <c r="I47" s="43">
        <f t="shared" si="1"/>
        <v>9.69984</v>
      </c>
      <c r="J47" s="37">
        <f t="shared" si="2"/>
        <v>4.84992</v>
      </c>
    </row>
    <row r="48" spans="2:15" s="37" customFormat="1" x14ac:dyDescent="0.3">
      <c r="B48" s="40">
        <v>23</v>
      </c>
      <c r="C48" s="41">
        <v>4</v>
      </c>
      <c r="D48" s="41" t="s">
        <v>30</v>
      </c>
      <c r="E48" s="41">
        <v>1115</v>
      </c>
      <c r="F48" s="41">
        <f t="shared" si="0"/>
        <v>4.46</v>
      </c>
      <c r="G48" s="41">
        <f t="shared" si="5"/>
        <v>1.7572400000000001</v>
      </c>
      <c r="H48" s="42">
        <f t="shared" si="6"/>
        <v>4.21</v>
      </c>
      <c r="I48" s="43">
        <f t="shared" si="1"/>
        <v>18.776599999999998</v>
      </c>
      <c r="J48" s="37">
        <f t="shared" si="2"/>
        <v>4.6941499999999996</v>
      </c>
    </row>
    <row r="49" spans="2:14" s="37" customFormat="1" x14ac:dyDescent="0.3">
      <c r="B49" s="40">
        <v>24</v>
      </c>
      <c r="C49" s="41">
        <v>2</v>
      </c>
      <c r="D49" s="41" t="s">
        <v>30</v>
      </c>
      <c r="E49" s="41">
        <v>1666</v>
      </c>
      <c r="F49" s="41">
        <f t="shared" si="0"/>
        <v>3.3319999999999999</v>
      </c>
      <c r="G49" s="41">
        <f t="shared" si="5"/>
        <v>1.312808</v>
      </c>
      <c r="H49" s="42">
        <f t="shared" si="6"/>
        <v>4.21</v>
      </c>
      <c r="I49" s="43">
        <f t="shared" si="1"/>
        <v>14.027719999999999</v>
      </c>
      <c r="J49" s="37">
        <f t="shared" si="2"/>
        <v>7.0138599999999993</v>
      </c>
    </row>
    <row r="50" spans="2:14" s="37" customFormat="1" x14ac:dyDescent="0.3">
      <c r="B50" s="40">
        <v>25</v>
      </c>
      <c r="C50" s="41">
        <v>4</v>
      </c>
      <c r="D50" s="41" t="s">
        <v>30</v>
      </c>
      <c r="E50" s="41">
        <v>1270</v>
      </c>
      <c r="F50" s="41">
        <f t="shared" si="0"/>
        <v>5.08</v>
      </c>
      <c r="G50" s="41">
        <f t="shared" si="5"/>
        <v>2.0015200000000002</v>
      </c>
      <c r="H50" s="42">
        <f t="shared" si="6"/>
        <v>4.21</v>
      </c>
      <c r="I50" s="43">
        <f t="shared" si="1"/>
        <v>21.386800000000001</v>
      </c>
      <c r="J50" s="37">
        <f t="shared" si="2"/>
        <v>5.3467000000000002</v>
      </c>
    </row>
    <row r="51" spans="2:14" s="37" customFormat="1" x14ac:dyDescent="0.3">
      <c r="B51" s="40">
        <v>26</v>
      </c>
      <c r="C51" s="41">
        <v>2</v>
      </c>
      <c r="D51" s="41" t="s">
        <v>30</v>
      </c>
      <c r="E51" s="41">
        <v>1616</v>
      </c>
      <c r="F51" s="41">
        <f t="shared" si="0"/>
        <v>3.2320000000000002</v>
      </c>
      <c r="G51" s="41">
        <f t="shared" si="5"/>
        <v>1.2734080000000001</v>
      </c>
      <c r="H51" s="42">
        <f t="shared" si="6"/>
        <v>4.21</v>
      </c>
      <c r="I51" s="43">
        <f t="shared" si="1"/>
        <v>13.606720000000001</v>
      </c>
      <c r="J51" s="37">
        <f t="shared" si="2"/>
        <v>6.8033599999999996</v>
      </c>
    </row>
    <row r="52" spans="2:14" s="37" customFormat="1" x14ac:dyDescent="0.3">
      <c r="B52" s="40">
        <v>27</v>
      </c>
      <c r="C52" s="41">
        <v>10</v>
      </c>
      <c r="D52" s="41" t="s">
        <v>30</v>
      </c>
      <c r="E52" s="41">
        <v>965</v>
      </c>
      <c r="F52" s="41">
        <f t="shared" si="0"/>
        <v>9.65</v>
      </c>
      <c r="G52" s="41">
        <f t="shared" si="5"/>
        <v>3.8021000000000003</v>
      </c>
      <c r="H52" s="42">
        <f t="shared" si="6"/>
        <v>4.21</v>
      </c>
      <c r="I52" s="43">
        <f t="shared" si="1"/>
        <v>40.6265</v>
      </c>
      <c r="J52" s="37">
        <f t="shared" si="2"/>
        <v>4.0626499999999997</v>
      </c>
    </row>
    <row r="53" spans="2:14" s="37" customFormat="1" x14ac:dyDescent="0.3">
      <c r="B53" s="40">
        <v>28</v>
      </c>
      <c r="C53" s="41">
        <v>8</v>
      </c>
      <c r="D53" s="41" t="s">
        <v>30</v>
      </c>
      <c r="E53" s="41">
        <v>1132</v>
      </c>
      <c r="F53" s="41">
        <f t="shared" si="0"/>
        <v>9.0559999999999992</v>
      </c>
      <c r="G53" s="41">
        <f t="shared" si="5"/>
        <v>3.5680639999999997</v>
      </c>
      <c r="H53" s="42">
        <f t="shared" si="6"/>
        <v>4.21</v>
      </c>
      <c r="I53" s="43">
        <f t="shared" si="1"/>
        <v>38.12576</v>
      </c>
      <c r="J53" s="37">
        <f t="shared" si="2"/>
        <v>4.76572</v>
      </c>
    </row>
    <row r="54" spans="2:14" s="37" customFormat="1" x14ac:dyDescent="0.3">
      <c r="B54" s="40">
        <v>29</v>
      </c>
      <c r="C54" s="41">
        <v>6</v>
      </c>
      <c r="D54" s="41" t="s">
        <v>30</v>
      </c>
      <c r="E54" s="41">
        <v>1218</v>
      </c>
      <c r="F54" s="41">
        <f t="shared" si="0"/>
        <v>7.3079999999999998</v>
      </c>
      <c r="G54" s="41">
        <f t="shared" si="5"/>
        <v>2.8793519999999999</v>
      </c>
      <c r="H54" s="42">
        <f t="shared" si="6"/>
        <v>4.21</v>
      </c>
      <c r="I54" s="43">
        <f t="shared" si="1"/>
        <v>30.766679999999997</v>
      </c>
      <c r="J54" s="37">
        <f t="shared" si="2"/>
        <v>5.1277799999999996</v>
      </c>
    </row>
    <row r="55" spans="2:14" s="37" customFormat="1" x14ac:dyDescent="0.3">
      <c r="B55" s="40">
        <v>30</v>
      </c>
      <c r="C55" s="41">
        <v>2</v>
      </c>
      <c r="D55" s="41" t="s">
        <v>30</v>
      </c>
      <c r="E55" s="41">
        <v>1043</v>
      </c>
      <c r="F55" s="41">
        <f t="shared" si="0"/>
        <v>2.0859999999999999</v>
      </c>
      <c r="G55" s="41">
        <f t="shared" si="5"/>
        <v>0.82188399999999995</v>
      </c>
      <c r="H55" s="42">
        <f t="shared" si="6"/>
        <v>4.21</v>
      </c>
      <c r="I55" s="43">
        <f t="shared" si="1"/>
        <v>8.7820599999999995</v>
      </c>
      <c r="J55" s="37">
        <f t="shared" si="2"/>
        <v>4.3910299999999998</v>
      </c>
    </row>
    <row r="56" spans="2:14" s="37" customFormat="1" x14ac:dyDescent="0.3">
      <c r="B56" s="40">
        <v>31</v>
      </c>
      <c r="C56" s="41">
        <v>2</v>
      </c>
      <c r="D56" s="41" t="s">
        <v>30</v>
      </c>
      <c r="E56" s="41">
        <v>1021</v>
      </c>
      <c r="F56" s="41">
        <f t="shared" si="0"/>
        <v>2.0419999999999998</v>
      </c>
      <c r="G56" s="41">
        <f t="shared" si="5"/>
        <v>0.80454799999999993</v>
      </c>
      <c r="H56" s="42">
        <f t="shared" si="6"/>
        <v>4.21</v>
      </c>
      <c r="I56" s="43">
        <f t="shared" si="1"/>
        <v>8.5968199999999992</v>
      </c>
      <c r="J56" s="37">
        <f t="shared" si="2"/>
        <v>4.2984099999999996</v>
      </c>
      <c r="L56" s="38"/>
      <c r="M56" s="38"/>
      <c r="N56" s="38"/>
    </row>
    <row r="57" spans="2:14" x14ac:dyDescent="0.3">
      <c r="B57" s="26">
        <v>32</v>
      </c>
      <c r="C57" s="27">
        <v>4</v>
      </c>
      <c r="D57" s="27" t="s">
        <v>15</v>
      </c>
      <c r="E57" s="27">
        <v>1096</v>
      </c>
      <c r="F57" s="27">
        <f t="shared" si="0"/>
        <v>4.3840000000000003</v>
      </c>
      <c r="G57" s="27">
        <f>(0.1+0.05+0.05+0.02+0.02+0.003+0.003+0.017+0.017+0.044+0.044+0.094)*F57</f>
        <v>2.0254080000000001</v>
      </c>
      <c r="H57" s="27">
        <v>5.0199999999999996</v>
      </c>
      <c r="I57" s="39">
        <f>F57*H57</f>
        <v>22.007680000000001</v>
      </c>
      <c r="J57">
        <f t="shared" si="2"/>
        <v>5.5019199999999993</v>
      </c>
      <c r="L57" s="10"/>
      <c r="M57" s="11"/>
      <c r="N57" s="10"/>
    </row>
    <row r="58" spans="2:14" x14ac:dyDescent="0.3">
      <c r="B58" s="26">
        <v>33</v>
      </c>
      <c r="C58" s="27">
        <v>4</v>
      </c>
      <c r="D58" s="27" t="s">
        <v>15</v>
      </c>
      <c r="E58" s="27">
        <v>863</v>
      </c>
      <c r="F58" s="27">
        <f t="shared" ref="F58:F59" si="7">(E58*C58)/1000</f>
        <v>3.452</v>
      </c>
      <c r="G58" s="27">
        <f>(0.1+0.05+0.05+0.02+0.02+0.003+0.003+0.017+0.017+0.044+0.044+0.094)*F58</f>
        <v>1.5948239999999998</v>
      </c>
      <c r="H58" s="27">
        <f t="shared" si="6"/>
        <v>5.0199999999999996</v>
      </c>
      <c r="I58" s="39">
        <f t="shared" ref="I58:I59" si="8">F58*H58</f>
        <v>17.329039999999999</v>
      </c>
      <c r="J58">
        <f t="shared" si="2"/>
        <v>4.3322599999999989</v>
      </c>
      <c r="L58" s="10"/>
      <c r="M58" s="11"/>
      <c r="N58" s="10"/>
    </row>
    <row r="59" spans="2:14" x14ac:dyDescent="0.3">
      <c r="B59" s="26">
        <v>34</v>
      </c>
      <c r="C59" s="27">
        <v>4</v>
      </c>
      <c r="D59" s="27" t="s">
        <v>15</v>
      </c>
      <c r="E59" s="27">
        <v>703</v>
      </c>
      <c r="F59" s="27">
        <f t="shared" si="7"/>
        <v>2.8119999999999998</v>
      </c>
      <c r="G59" s="27">
        <f>(0.1+0.05+0.05+0.02+0.02+0.003+0.003+0.017+0.017+0.044+0.044+0.094)*F59</f>
        <v>1.2991439999999999</v>
      </c>
      <c r="H59" s="27">
        <f t="shared" si="6"/>
        <v>5.0199999999999996</v>
      </c>
      <c r="I59" s="39">
        <f t="shared" si="8"/>
        <v>14.116239999999998</v>
      </c>
      <c r="J59">
        <f t="shared" si="2"/>
        <v>3.5290599999999994</v>
      </c>
      <c r="L59" s="10"/>
      <c r="M59" s="11"/>
      <c r="N59" s="10"/>
    </row>
    <row r="60" spans="2:14" ht="15" thickBot="1" x14ac:dyDescent="0.35">
      <c r="B60" s="67" t="s">
        <v>6</v>
      </c>
      <c r="C60" s="68"/>
      <c r="D60" s="68"/>
      <c r="E60" s="68"/>
      <c r="F60" s="69"/>
      <c r="G60" s="5">
        <f>SUM(G26:G59)</f>
        <v>88.204719999999995</v>
      </c>
      <c r="H60" s="4"/>
      <c r="I60" s="12">
        <f>SUM(I26:I59)</f>
        <v>971.54339999999991</v>
      </c>
    </row>
    <row r="61" spans="2:14" ht="15" thickBot="1" x14ac:dyDescent="0.35"/>
    <row r="62" spans="2:14" ht="15" thickBot="1" x14ac:dyDescent="0.35">
      <c r="B62" s="6"/>
      <c r="C62" s="7"/>
      <c r="D62" s="7"/>
      <c r="E62" s="7"/>
      <c r="F62" s="7"/>
      <c r="G62" s="7"/>
      <c r="H62" s="7"/>
      <c r="I62" s="8"/>
    </row>
    <row r="63" spans="2:14" x14ac:dyDescent="0.3">
      <c r="B63" s="28">
        <v>1</v>
      </c>
      <c r="C63" s="29">
        <v>200</v>
      </c>
      <c r="D63" s="29" t="s">
        <v>16</v>
      </c>
      <c r="E63" s="29">
        <v>372</v>
      </c>
      <c r="F63" s="29">
        <f t="shared" ref="F63:F65" si="9">(E63*C63)/1000</f>
        <v>74.400000000000006</v>
      </c>
      <c r="G63" s="29">
        <f>((0.025*2)*F63)*2</f>
        <v>7.4400000000000013</v>
      </c>
      <c r="H63" s="29">
        <v>0.32200000000000001</v>
      </c>
      <c r="I63" s="30">
        <f t="shared" ref="I63:I65" si="10">F63*H63</f>
        <v>23.956800000000001</v>
      </c>
      <c r="J63">
        <f t="shared" ref="J63:J65" si="11">(H63*E63)/1000</f>
        <v>0.119784</v>
      </c>
    </row>
    <row r="64" spans="2:14" x14ac:dyDescent="0.3">
      <c r="B64" s="31">
        <v>2</v>
      </c>
      <c r="C64" s="32">
        <v>16</v>
      </c>
      <c r="D64" s="32" t="s">
        <v>16</v>
      </c>
      <c r="E64" s="32">
        <v>315</v>
      </c>
      <c r="F64" s="32">
        <f t="shared" si="9"/>
        <v>5.04</v>
      </c>
      <c r="G64" s="29">
        <f>((0.025*2)*F64)*2</f>
        <v>0.504</v>
      </c>
      <c r="H64" s="32">
        <f t="shared" ref="H64" si="12">$H63</f>
        <v>0.32200000000000001</v>
      </c>
      <c r="I64" s="33">
        <f t="shared" si="10"/>
        <v>1.6228800000000001</v>
      </c>
      <c r="J64">
        <f t="shared" si="11"/>
        <v>0.10143000000000001</v>
      </c>
    </row>
    <row r="65" spans="2:10" x14ac:dyDescent="0.3">
      <c r="B65" s="34">
        <v>3</v>
      </c>
      <c r="C65" s="35">
        <v>58</v>
      </c>
      <c r="D65" s="35" t="s">
        <v>17</v>
      </c>
      <c r="E65" s="35">
        <v>6594</v>
      </c>
      <c r="F65" s="35">
        <f t="shared" si="9"/>
        <v>382.452</v>
      </c>
      <c r="G65" s="35">
        <f>(0.075+0.045+0.045+0.02+0.02+0.002+0.002+0.018+0.018+0.041+0.041+0.071)*F65</f>
        <v>152.21589599999996</v>
      </c>
      <c r="H65" s="35">
        <v>2.93</v>
      </c>
      <c r="I65" s="36">
        <f t="shared" si="10"/>
        <v>1120.5843600000001</v>
      </c>
      <c r="J65">
        <f t="shared" si="11"/>
        <v>19.320420000000002</v>
      </c>
    </row>
    <row r="66" spans="2:10" ht="15" thickBot="1" x14ac:dyDescent="0.35">
      <c r="B66" s="67" t="s">
        <v>6</v>
      </c>
      <c r="C66" s="68"/>
      <c r="D66" s="68"/>
      <c r="E66" s="68"/>
      <c r="F66" s="69"/>
      <c r="G66" s="13">
        <f>SUM(G63:G65)</f>
        <v>160.15989599999995</v>
      </c>
      <c r="H66" s="4"/>
      <c r="I66" s="12">
        <f>SUM(I63:I65)</f>
        <v>1146.1640400000001</v>
      </c>
    </row>
    <row r="67" spans="2:10" ht="15" thickBot="1" x14ac:dyDescent="0.35"/>
    <row r="68" spans="2:10" x14ac:dyDescent="0.3">
      <c r="B68" s="70" t="s">
        <v>21</v>
      </c>
      <c r="C68" s="71"/>
      <c r="D68" s="71"/>
      <c r="E68" s="71"/>
      <c r="F68" s="71"/>
      <c r="G68" s="14">
        <f>30.3*2</f>
        <v>60.6</v>
      </c>
    </row>
    <row r="69" spans="2:10" ht="15" thickBot="1" x14ac:dyDescent="0.35">
      <c r="B69" s="63" t="s">
        <v>22</v>
      </c>
      <c r="C69" s="64"/>
      <c r="D69" s="64"/>
      <c r="E69" s="64"/>
      <c r="F69" s="64"/>
      <c r="G69" s="15">
        <f>30.3</f>
        <v>30.3</v>
      </c>
    </row>
  </sheetData>
  <mergeCells count="31">
    <mergeCell ref="H19:I19"/>
    <mergeCell ref="H20:I20"/>
    <mergeCell ref="B60:F60"/>
    <mergeCell ref="B66:F66"/>
    <mergeCell ref="B68:F68"/>
    <mergeCell ref="H21:I21"/>
    <mergeCell ref="H22:I22"/>
    <mergeCell ref="H23:I23"/>
    <mergeCell ref="B69:F69"/>
    <mergeCell ref="B19:G19"/>
    <mergeCell ref="B20:G20"/>
    <mergeCell ref="B21:G21"/>
    <mergeCell ref="B23:G23"/>
    <mergeCell ref="B22:G22"/>
    <mergeCell ref="B13:I13"/>
    <mergeCell ref="B14:I14"/>
    <mergeCell ref="B15:I15"/>
    <mergeCell ref="B1:I1"/>
    <mergeCell ref="B2:I2"/>
    <mergeCell ref="B3:I3"/>
    <mergeCell ref="B4:I4"/>
    <mergeCell ref="B5:I5"/>
    <mergeCell ref="B6:I6"/>
    <mergeCell ref="B9:I9"/>
    <mergeCell ref="B11:I11"/>
    <mergeCell ref="B18:G18"/>
    <mergeCell ref="H18:I18"/>
    <mergeCell ref="B17:G17"/>
    <mergeCell ref="H17:I17"/>
    <mergeCell ref="B16:G16"/>
    <mergeCell ref="H16:I16"/>
  </mergeCells>
  <pageMargins left="0.51181102362204722" right="0.51181102362204722" top="0.78740157480314965" bottom="0.78740157480314965" header="0.31496062992125984" footer="0.31496062992125984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2DEFD-3639-4258-9EB5-11D654016A25}">
  <dimension ref="B1:N69"/>
  <sheetViews>
    <sheetView tabSelected="1" view="pageBreakPreview" topLeftCell="A3" zoomScaleNormal="100" zoomScaleSheetLayoutView="100" workbookViewId="0">
      <selection activeCell="L19" sqref="L19"/>
    </sheetView>
  </sheetViews>
  <sheetFormatPr defaultRowHeight="14.4" x14ac:dyDescent="0.3"/>
  <cols>
    <col min="4" max="4" width="18.5546875" customWidth="1"/>
    <col min="5" max="5" width="17.33203125" bestFit="1" customWidth="1"/>
    <col min="6" max="6" width="18.5546875" bestFit="1" customWidth="1"/>
    <col min="7" max="7" width="9.44140625" customWidth="1"/>
    <col min="8" max="8" width="9.109375" customWidth="1"/>
    <col min="9" max="9" width="10.5546875" bestFit="1" customWidth="1"/>
    <col min="10" max="10" width="0" hidden="1" customWidth="1"/>
  </cols>
  <sheetData>
    <row r="1" spans="2:9" x14ac:dyDescent="0.3">
      <c r="B1" s="59" t="s">
        <v>7</v>
      </c>
      <c r="C1" s="59"/>
      <c r="D1" s="59"/>
      <c r="E1" s="59"/>
      <c r="F1" s="59"/>
      <c r="G1" s="59"/>
      <c r="H1" s="59"/>
      <c r="I1" s="59"/>
    </row>
    <row r="2" spans="2:9" x14ac:dyDescent="0.3">
      <c r="B2" s="59" t="s">
        <v>26</v>
      </c>
      <c r="C2" s="59"/>
      <c r="D2" s="59"/>
      <c r="E2" s="59"/>
      <c r="F2" s="59"/>
      <c r="G2" s="59"/>
      <c r="H2" s="59"/>
      <c r="I2" s="59"/>
    </row>
    <row r="3" spans="2:9" x14ac:dyDescent="0.3">
      <c r="B3" s="59" t="s">
        <v>27</v>
      </c>
      <c r="C3" s="59"/>
      <c r="D3" s="59"/>
      <c r="E3" s="59"/>
      <c r="F3" s="59"/>
      <c r="G3" s="59"/>
      <c r="H3" s="59"/>
      <c r="I3" s="59"/>
    </row>
    <row r="4" spans="2:9" x14ac:dyDescent="0.3">
      <c r="B4" s="59" t="s">
        <v>28</v>
      </c>
      <c r="C4" s="59"/>
      <c r="D4" s="59"/>
      <c r="E4" s="59"/>
      <c r="F4" s="59"/>
      <c r="G4" s="59"/>
      <c r="H4" s="59"/>
      <c r="I4" s="59"/>
    </row>
    <row r="5" spans="2:9" x14ac:dyDescent="0.3">
      <c r="B5" s="59" t="s">
        <v>32</v>
      </c>
      <c r="C5" s="59"/>
      <c r="D5" s="59"/>
      <c r="E5" s="59"/>
      <c r="F5" s="59"/>
      <c r="G5" s="59"/>
      <c r="H5" s="59"/>
      <c r="I5" s="59"/>
    </row>
    <row r="6" spans="2:9" x14ac:dyDescent="0.3">
      <c r="B6" s="59" t="s">
        <v>31</v>
      </c>
      <c r="C6" s="59"/>
      <c r="D6" s="59"/>
      <c r="E6" s="59"/>
      <c r="F6" s="59"/>
      <c r="G6" s="59"/>
      <c r="H6" s="59"/>
      <c r="I6" s="59"/>
    </row>
    <row r="7" spans="2:9" x14ac:dyDescent="0.3">
      <c r="B7" s="1"/>
      <c r="C7" s="1"/>
      <c r="D7" s="1"/>
      <c r="E7" s="1"/>
      <c r="F7" s="1"/>
      <c r="G7" s="1"/>
      <c r="H7" s="1"/>
      <c r="I7" s="1"/>
    </row>
    <row r="8" spans="2:9" x14ac:dyDescent="0.3">
      <c r="B8" s="16" t="s">
        <v>33</v>
      </c>
      <c r="C8" s="16"/>
      <c r="D8" s="16"/>
      <c r="E8" s="17"/>
      <c r="F8" s="17"/>
      <c r="G8" s="17"/>
      <c r="H8" s="17"/>
      <c r="I8" s="17"/>
    </row>
    <row r="9" spans="2:9" x14ac:dyDescent="0.3">
      <c r="B9" s="60" t="s">
        <v>8</v>
      </c>
      <c r="C9" s="61"/>
      <c r="D9" s="61"/>
      <c r="E9" s="61"/>
      <c r="F9" s="61"/>
      <c r="G9" s="61"/>
      <c r="H9" s="61"/>
      <c r="I9" s="61"/>
    </row>
    <row r="10" spans="2:9" x14ac:dyDescent="0.3">
      <c r="B10" s="44"/>
      <c r="C10" s="45"/>
      <c r="D10" s="45"/>
      <c r="E10" s="45"/>
      <c r="F10" s="45"/>
      <c r="G10" s="45"/>
      <c r="H10" s="45"/>
      <c r="I10" s="45"/>
    </row>
    <row r="11" spans="2:9" ht="15.6" x14ac:dyDescent="0.3">
      <c r="B11" s="62" t="s">
        <v>29</v>
      </c>
      <c r="C11" s="62"/>
      <c r="D11" s="62"/>
      <c r="E11" s="62"/>
      <c r="F11" s="62"/>
      <c r="G11" s="62"/>
      <c r="H11" s="62"/>
      <c r="I11" s="62"/>
    </row>
    <row r="12" spans="2:9" ht="15" thickBot="1" x14ac:dyDescent="0.35">
      <c r="B12" s="2"/>
      <c r="C12" s="3"/>
      <c r="D12" s="3"/>
      <c r="E12" s="3"/>
      <c r="F12" s="3"/>
      <c r="G12" s="3"/>
      <c r="H12" s="3"/>
      <c r="I12" s="3"/>
    </row>
    <row r="13" spans="2:9" ht="15" thickTop="1" x14ac:dyDescent="0.3">
      <c r="B13" s="50" t="s">
        <v>10</v>
      </c>
      <c r="C13" s="51"/>
      <c r="D13" s="51"/>
      <c r="E13" s="51"/>
      <c r="F13" s="51"/>
      <c r="G13" s="51"/>
      <c r="H13" s="51"/>
      <c r="I13" s="52"/>
    </row>
    <row r="14" spans="2:9" x14ac:dyDescent="0.3">
      <c r="B14" s="53" t="str">
        <f>B8</f>
        <v>Obra: Conclusão da Reforma e Ampliação do Refeitório do Campus Tabatinga</v>
      </c>
      <c r="C14" s="54"/>
      <c r="D14" s="54"/>
      <c r="E14" s="54"/>
      <c r="F14" s="54"/>
      <c r="G14" s="54"/>
      <c r="H14" s="54"/>
      <c r="I14" s="55"/>
    </row>
    <row r="15" spans="2:9" ht="15" thickBot="1" x14ac:dyDescent="0.35">
      <c r="B15" s="56" t="s">
        <v>9</v>
      </c>
      <c r="C15" s="57"/>
      <c r="D15" s="57"/>
      <c r="E15" s="57"/>
      <c r="F15" s="57"/>
      <c r="G15" s="57"/>
      <c r="H15" s="57"/>
      <c r="I15" s="58"/>
    </row>
    <row r="16" spans="2:9" ht="15.6" thickTop="1" thickBot="1" x14ac:dyDescent="0.35">
      <c r="B16" s="46" t="s">
        <v>18</v>
      </c>
      <c r="C16" s="47"/>
      <c r="D16" s="47"/>
      <c r="E16" s="47"/>
      <c r="F16" s="47"/>
      <c r="G16" s="47"/>
      <c r="H16" s="48">
        <f>6.6*21.9</f>
        <v>144.54</v>
      </c>
      <c r="I16" s="49"/>
    </row>
    <row r="17" spans="2:12" ht="15.6" thickTop="1" thickBot="1" x14ac:dyDescent="0.35">
      <c r="B17" s="46" t="s">
        <v>19</v>
      </c>
      <c r="C17" s="47"/>
      <c r="D17" s="47"/>
      <c r="E17" s="47"/>
      <c r="F17" s="47"/>
      <c r="G17" s="47"/>
      <c r="H17" s="48">
        <f>6.6</f>
        <v>6.6</v>
      </c>
      <c r="I17" s="49"/>
    </row>
    <row r="18" spans="2:12" ht="15.6" thickTop="1" thickBot="1" x14ac:dyDescent="0.35">
      <c r="B18" s="46" t="s">
        <v>20</v>
      </c>
      <c r="C18" s="47"/>
      <c r="D18" s="47"/>
      <c r="E18" s="47"/>
      <c r="F18" s="47"/>
      <c r="G18" s="47"/>
      <c r="H18" s="48">
        <f>6.7*2</f>
        <v>13.4</v>
      </c>
      <c r="I18" s="49"/>
    </row>
    <row r="19" spans="2:12" ht="15.6" thickTop="1" thickBot="1" x14ac:dyDescent="0.35">
      <c r="B19" s="46" t="s">
        <v>23</v>
      </c>
      <c r="C19" s="47"/>
      <c r="D19" s="47"/>
      <c r="E19" s="47"/>
      <c r="F19" s="47"/>
      <c r="G19" s="47"/>
      <c r="H19" s="48">
        <f>SUM(G60,G66,G68)</f>
        <v>286.13757599999997</v>
      </c>
      <c r="I19" s="49"/>
    </row>
    <row r="20" spans="2:12" ht="15.6" thickTop="1" thickBot="1" x14ac:dyDescent="0.35">
      <c r="B20" s="46" t="s">
        <v>24</v>
      </c>
      <c r="C20" s="47"/>
      <c r="D20" s="47"/>
      <c r="E20" s="47"/>
      <c r="F20" s="47"/>
      <c r="G20" s="47"/>
      <c r="H20" s="48">
        <f>SUM(G60,G66,G69)</f>
        <v>255.83757599999996</v>
      </c>
      <c r="I20" s="49"/>
    </row>
    <row r="21" spans="2:12" ht="15.6" thickTop="1" thickBot="1" x14ac:dyDescent="0.35">
      <c r="B21" s="46" t="s">
        <v>13</v>
      </c>
      <c r="C21" s="47"/>
      <c r="D21" s="47"/>
      <c r="E21" s="47"/>
      <c r="F21" s="47"/>
      <c r="G21" s="47"/>
      <c r="H21" s="48">
        <f>I60</f>
        <v>723.66507999999999</v>
      </c>
      <c r="I21" s="49"/>
    </row>
    <row r="22" spans="2:12" ht="15.6" thickTop="1" thickBot="1" x14ac:dyDescent="0.35">
      <c r="B22" s="65" t="s">
        <v>14</v>
      </c>
      <c r="C22" s="66"/>
      <c r="D22" s="66"/>
      <c r="E22" s="66"/>
      <c r="F22" s="66"/>
      <c r="G22" s="66"/>
      <c r="H22" s="72">
        <f>I66</f>
        <v>1146.1640400000001</v>
      </c>
      <c r="I22" s="73"/>
    </row>
    <row r="23" spans="2:12" ht="15.6" thickTop="1" thickBot="1" x14ac:dyDescent="0.35">
      <c r="B23" s="65" t="s">
        <v>9</v>
      </c>
      <c r="C23" s="66"/>
      <c r="D23" s="66"/>
      <c r="E23" s="66"/>
      <c r="F23" s="66"/>
      <c r="G23" s="66"/>
      <c r="H23" s="72">
        <f>SUM(H21:I22)</f>
        <v>1869.8291200000001</v>
      </c>
      <c r="I23" s="73"/>
    </row>
    <row r="24" spans="2:12" ht="15.6" thickTop="1" thickBot="1" x14ac:dyDescent="0.35"/>
    <row r="25" spans="2:12" ht="29.4" thickBot="1" x14ac:dyDescent="0.35">
      <c r="B25" s="6" t="s">
        <v>0</v>
      </c>
      <c r="C25" s="7" t="s">
        <v>1</v>
      </c>
      <c r="D25" s="7" t="s">
        <v>2</v>
      </c>
      <c r="E25" s="7" t="s">
        <v>3</v>
      </c>
      <c r="F25" s="7" t="s">
        <v>4</v>
      </c>
      <c r="G25" s="7" t="s">
        <v>25</v>
      </c>
      <c r="H25" s="7" t="s">
        <v>12</v>
      </c>
      <c r="I25" s="8" t="s">
        <v>5</v>
      </c>
      <c r="K25" s="74" t="s">
        <v>35</v>
      </c>
      <c r="L25" s="74" t="s">
        <v>36</v>
      </c>
    </row>
    <row r="26" spans="2:12" ht="15" customHeight="1" x14ac:dyDescent="0.3">
      <c r="B26" s="20">
        <v>1</v>
      </c>
      <c r="C26" s="21">
        <v>4</v>
      </c>
      <c r="D26" s="21" t="s">
        <v>34</v>
      </c>
      <c r="E26" s="21">
        <v>313</v>
      </c>
      <c r="F26" s="21">
        <f>(E26*C26)/1000</f>
        <v>1.252</v>
      </c>
      <c r="G26" s="21">
        <f>(0.075+0.04+0.04+0.003+0.003+0.037+0.037+0.069)*F26</f>
        <v>0.38060800000000006</v>
      </c>
      <c r="H26" s="21">
        <v>3.37</v>
      </c>
      <c r="I26" s="22">
        <f>F26*H26</f>
        <v>4.2192400000000001</v>
      </c>
      <c r="J26" s="9">
        <f>(H26*E26)/1000</f>
        <v>1.05481</v>
      </c>
      <c r="K26" s="75">
        <f>I26</f>
        <v>4.2192400000000001</v>
      </c>
      <c r="L26">
        <f>G26</f>
        <v>0.38060800000000006</v>
      </c>
    </row>
    <row r="27" spans="2:12" ht="15" customHeight="1" x14ac:dyDescent="0.3">
      <c r="B27" s="23">
        <v>2</v>
      </c>
      <c r="C27" s="24">
        <v>2</v>
      </c>
      <c r="D27" s="21" t="s">
        <v>34</v>
      </c>
      <c r="E27" s="24">
        <v>4831</v>
      </c>
      <c r="F27" s="24">
        <f t="shared" ref="F27:F59" si="0">(E27*C27)/1000</f>
        <v>9.6620000000000008</v>
      </c>
      <c r="G27" s="21">
        <f t="shared" ref="G27:G56" si="1">(0.075+0.04+0.04+0.003+0.003+0.037+0.037+0.069)*F27</f>
        <v>2.9372480000000007</v>
      </c>
      <c r="H27" s="24">
        <f>$H26</f>
        <v>3.37</v>
      </c>
      <c r="I27" s="25">
        <f t="shared" ref="I27:I56" si="2">F27*H27</f>
        <v>32.560940000000002</v>
      </c>
      <c r="J27">
        <f t="shared" ref="J27:J59" si="3">(H27*E27)/1000</f>
        <v>16.280470000000001</v>
      </c>
      <c r="K27" s="75">
        <f t="shared" ref="K27:K56" si="4">I27</f>
        <v>32.560940000000002</v>
      </c>
      <c r="L27">
        <f t="shared" ref="L27:L56" si="5">G27</f>
        <v>2.9372480000000007</v>
      </c>
    </row>
    <row r="28" spans="2:12" x14ac:dyDescent="0.3">
      <c r="B28" s="23">
        <v>3</v>
      </c>
      <c r="C28" s="24">
        <v>4</v>
      </c>
      <c r="D28" s="21" t="s">
        <v>34</v>
      </c>
      <c r="E28" s="24">
        <v>745</v>
      </c>
      <c r="F28" s="24">
        <f t="shared" si="0"/>
        <v>2.98</v>
      </c>
      <c r="G28" s="21">
        <f t="shared" si="1"/>
        <v>0.90592000000000017</v>
      </c>
      <c r="H28" s="24">
        <f>$H27</f>
        <v>3.37</v>
      </c>
      <c r="I28" s="25">
        <f t="shared" si="2"/>
        <v>10.0426</v>
      </c>
      <c r="J28">
        <f t="shared" si="3"/>
        <v>2.51065</v>
      </c>
      <c r="K28" s="75">
        <f t="shared" si="4"/>
        <v>10.0426</v>
      </c>
      <c r="L28">
        <f t="shared" si="5"/>
        <v>0.90592000000000017</v>
      </c>
    </row>
    <row r="29" spans="2:12" x14ac:dyDescent="0.3">
      <c r="B29" s="23">
        <v>4</v>
      </c>
      <c r="C29" s="24">
        <v>4</v>
      </c>
      <c r="D29" s="21" t="s">
        <v>34</v>
      </c>
      <c r="E29" s="24">
        <v>601</v>
      </c>
      <c r="F29" s="24">
        <f t="shared" si="0"/>
        <v>2.4039999999999999</v>
      </c>
      <c r="G29" s="21">
        <f t="shared" si="1"/>
        <v>0.73081600000000013</v>
      </c>
      <c r="H29" s="24">
        <f t="shared" ref="H29:H40" si="6">$H28</f>
        <v>3.37</v>
      </c>
      <c r="I29" s="25">
        <f t="shared" si="2"/>
        <v>8.1014800000000005</v>
      </c>
      <c r="J29">
        <f t="shared" si="3"/>
        <v>2.0253700000000001</v>
      </c>
      <c r="K29" s="75">
        <f t="shared" si="4"/>
        <v>8.1014800000000005</v>
      </c>
      <c r="L29">
        <f t="shared" si="5"/>
        <v>0.73081600000000013</v>
      </c>
    </row>
    <row r="30" spans="2:12" x14ac:dyDescent="0.3">
      <c r="B30" s="23">
        <v>5</v>
      </c>
      <c r="C30" s="24">
        <v>4</v>
      </c>
      <c r="D30" s="21" t="s">
        <v>34</v>
      </c>
      <c r="E30" s="24">
        <v>5871</v>
      </c>
      <c r="F30" s="24">
        <f t="shared" si="0"/>
        <v>23.484000000000002</v>
      </c>
      <c r="G30" s="21">
        <f t="shared" si="1"/>
        <v>7.1391360000000015</v>
      </c>
      <c r="H30" s="24">
        <f t="shared" si="6"/>
        <v>3.37</v>
      </c>
      <c r="I30" s="25">
        <f t="shared" si="2"/>
        <v>79.141080000000002</v>
      </c>
      <c r="J30">
        <f t="shared" si="3"/>
        <v>19.785270000000001</v>
      </c>
      <c r="K30" s="75">
        <f t="shared" si="4"/>
        <v>79.141080000000002</v>
      </c>
      <c r="L30">
        <f t="shared" si="5"/>
        <v>7.1391360000000015</v>
      </c>
    </row>
    <row r="31" spans="2:12" ht="15" customHeight="1" x14ac:dyDescent="0.3">
      <c r="B31" s="23">
        <v>6</v>
      </c>
      <c r="C31" s="24">
        <v>4</v>
      </c>
      <c r="D31" s="21" t="s">
        <v>34</v>
      </c>
      <c r="E31" s="24">
        <v>690</v>
      </c>
      <c r="F31" s="24">
        <f t="shared" si="0"/>
        <v>2.76</v>
      </c>
      <c r="G31" s="21">
        <f t="shared" si="1"/>
        <v>0.83904000000000012</v>
      </c>
      <c r="H31" s="24">
        <f t="shared" si="6"/>
        <v>3.37</v>
      </c>
      <c r="I31" s="25">
        <f t="shared" si="2"/>
        <v>9.3011999999999997</v>
      </c>
      <c r="J31">
        <f t="shared" si="3"/>
        <v>2.3253000000000004</v>
      </c>
      <c r="K31" s="75">
        <f t="shared" si="4"/>
        <v>9.3011999999999997</v>
      </c>
      <c r="L31">
        <f t="shared" si="5"/>
        <v>0.83904000000000012</v>
      </c>
    </row>
    <row r="32" spans="2:12" x14ac:dyDescent="0.3">
      <c r="B32" s="23">
        <v>7</v>
      </c>
      <c r="C32" s="24">
        <v>2</v>
      </c>
      <c r="D32" s="21" t="s">
        <v>34</v>
      </c>
      <c r="E32" s="24">
        <v>4758</v>
      </c>
      <c r="F32" s="24">
        <f t="shared" si="0"/>
        <v>9.516</v>
      </c>
      <c r="G32" s="21">
        <f t="shared" si="1"/>
        <v>2.8928640000000003</v>
      </c>
      <c r="H32" s="24">
        <f t="shared" si="6"/>
        <v>3.37</v>
      </c>
      <c r="I32" s="25">
        <f t="shared" si="2"/>
        <v>32.068919999999999</v>
      </c>
      <c r="J32">
        <f t="shared" si="3"/>
        <v>16.034459999999999</v>
      </c>
      <c r="K32" s="75">
        <f t="shared" si="4"/>
        <v>32.068919999999999</v>
      </c>
      <c r="L32">
        <f t="shared" si="5"/>
        <v>2.8928640000000003</v>
      </c>
    </row>
    <row r="33" spans="2:12" x14ac:dyDescent="0.3">
      <c r="B33" s="23">
        <v>8</v>
      </c>
      <c r="C33" s="24">
        <v>2</v>
      </c>
      <c r="D33" s="21" t="s">
        <v>34</v>
      </c>
      <c r="E33" s="24">
        <v>1116</v>
      </c>
      <c r="F33" s="24">
        <f t="shared" si="0"/>
        <v>2.2320000000000002</v>
      </c>
      <c r="G33" s="21">
        <f t="shared" si="1"/>
        <v>0.67852800000000013</v>
      </c>
      <c r="H33" s="24">
        <f t="shared" si="6"/>
        <v>3.37</v>
      </c>
      <c r="I33" s="25">
        <f t="shared" si="2"/>
        <v>7.521840000000001</v>
      </c>
      <c r="J33">
        <f t="shared" si="3"/>
        <v>3.76092</v>
      </c>
      <c r="K33" s="75">
        <f t="shared" si="4"/>
        <v>7.521840000000001</v>
      </c>
      <c r="L33">
        <f t="shared" si="5"/>
        <v>0.67852800000000013</v>
      </c>
    </row>
    <row r="34" spans="2:12" x14ac:dyDescent="0.3">
      <c r="B34" s="23">
        <v>9</v>
      </c>
      <c r="C34" s="24">
        <v>2</v>
      </c>
      <c r="D34" s="21" t="s">
        <v>34</v>
      </c>
      <c r="E34" s="24">
        <v>3373</v>
      </c>
      <c r="F34" s="24">
        <f t="shared" si="0"/>
        <v>6.7460000000000004</v>
      </c>
      <c r="G34" s="21">
        <f t="shared" si="1"/>
        <v>2.0507840000000006</v>
      </c>
      <c r="H34" s="24">
        <f t="shared" si="6"/>
        <v>3.37</v>
      </c>
      <c r="I34" s="25">
        <f t="shared" si="2"/>
        <v>22.734020000000001</v>
      </c>
      <c r="J34">
        <f t="shared" si="3"/>
        <v>11.367010000000001</v>
      </c>
      <c r="K34" s="75">
        <f t="shared" si="4"/>
        <v>22.734020000000001</v>
      </c>
      <c r="L34">
        <f t="shared" si="5"/>
        <v>2.0507840000000006</v>
      </c>
    </row>
    <row r="35" spans="2:12" x14ac:dyDescent="0.3">
      <c r="B35" s="23">
        <v>10</v>
      </c>
      <c r="C35" s="24">
        <v>2</v>
      </c>
      <c r="D35" s="21" t="s">
        <v>34</v>
      </c>
      <c r="E35" s="24">
        <v>2363</v>
      </c>
      <c r="F35" s="24">
        <f t="shared" si="0"/>
        <v>4.726</v>
      </c>
      <c r="G35" s="21">
        <f t="shared" si="1"/>
        <v>1.4367040000000002</v>
      </c>
      <c r="H35" s="24">
        <f t="shared" si="6"/>
        <v>3.37</v>
      </c>
      <c r="I35" s="25">
        <f t="shared" si="2"/>
        <v>15.92662</v>
      </c>
      <c r="J35">
        <f t="shared" si="3"/>
        <v>7.9633100000000008</v>
      </c>
      <c r="K35" s="75">
        <f t="shared" si="4"/>
        <v>15.92662</v>
      </c>
      <c r="L35">
        <f t="shared" si="5"/>
        <v>1.4367040000000002</v>
      </c>
    </row>
    <row r="36" spans="2:12" x14ac:dyDescent="0.3">
      <c r="B36" s="23">
        <v>11</v>
      </c>
      <c r="C36" s="24">
        <v>4</v>
      </c>
      <c r="D36" s="21" t="s">
        <v>34</v>
      </c>
      <c r="E36" s="24">
        <v>3751</v>
      </c>
      <c r="F36" s="24">
        <f t="shared" si="0"/>
        <v>15.004</v>
      </c>
      <c r="G36" s="21">
        <f t="shared" si="1"/>
        <v>4.5612160000000008</v>
      </c>
      <c r="H36" s="24">
        <f t="shared" si="6"/>
        <v>3.37</v>
      </c>
      <c r="I36" s="25">
        <f t="shared" si="2"/>
        <v>50.563479999999998</v>
      </c>
      <c r="J36">
        <f t="shared" si="3"/>
        <v>12.640870000000001</v>
      </c>
      <c r="K36" s="75">
        <f t="shared" si="4"/>
        <v>50.563479999999998</v>
      </c>
      <c r="L36">
        <f t="shared" si="5"/>
        <v>4.5612160000000008</v>
      </c>
    </row>
    <row r="37" spans="2:12" x14ac:dyDescent="0.3">
      <c r="B37" s="23">
        <v>12</v>
      </c>
      <c r="C37" s="24">
        <v>2</v>
      </c>
      <c r="D37" s="21" t="s">
        <v>34</v>
      </c>
      <c r="E37" s="24">
        <v>2078</v>
      </c>
      <c r="F37" s="24">
        <f t="shared" si="0"/>
        <v>4.1559999999999997</v>
      </c>
      <c r="G37" s="21">
        <f t="shared" si="1"/>
        <v>1.2634240000000001</v>
      </c>
      <c r="H37" s="24">
        <f t="shared" si="6"/>
        <v>3.37</v>
      </c>
      <c r="I37" s="25">
        <f t="shared" si="2"/>
        <v>14.00572</v>
      </c>
      <c r="J37">
        <f t="shared" si="3"/>
        <v>7.002860000000001</v>
      </c>
      <c r="K37" s="75">
        <f t="shared" si="4"/>
        <v>14.00572</v>
      </c>
      <c r="L37">
        <f t="shared" si="5"/>
        <v>1.2634240000000001</v>
      </c>
    </row>
    <row r="38" spans="2:12" x14ac:dyDescent="0.3">
      <c r="B38" s="23">
        <v>13</v>
      </c>
      <c r="C38" s="24">
        <v>2</v>
      </c>
      <c r="D38" s="21" t="s">
        <v>34</v>
      </c>
      <c r="E38" s="24">
        <v>2440</v>
      </c>
      <c r="F38" s="24">
        <f t="shared" si="0"/>
        <v>4.88</v>
      </c>
      <c r="G38" s="21">
        <f t="shared" si="1"/>
        <v>1.4835200000000002</v>
      </c>
      <c r="H38" s="24">
        <f t="shared" si="6"/>
        <v>3.37</v>
      </c>
      <c r="I38" s="25">
        <f t="shared" si="2"/>
        <v>16.445599999999999</v>
      </c>
      <c r="J38">
        <f t="shared" si="3"/>
        <v>8.2228000000000012</v>
      </c>
      <c r="K38" s="75">
        <f t="shared" si="4"/>
        <v>16.445599999999999</v>
      </c>
      <c r="L38">
        <f t="shared" si="5"/>
        <v>1.4835200000000002</v>
      </c>
    </row>
    <row r="39" spans="2:12" x14ac:dyDescent="0.3">
      <c r="B39" s="23">
        <v>14</v>
      </c>
      <c r="C39" s="24">
        <v>2</v>
      </c>
      <c r="D39" s="21" t="s">
        <v>34</v>
      </c>
      <c r="E39" s="24">
        <v>2999</v>
      </c>
      <c r="F39" s="24">
        <f t="shared" si="0"/>
        <v>5.9980000000000002</v>
      </c>
      <c r="G39" s="21">
        <f t="shared" si="1"/>
        <v>1.8233920000000003</v>
      </c>
      <c r="H39" s="24">
        <f t="shared" si="6"/>
        <v>3.37</v>
      </c>
      <c r="I39" s="25">
        <f t="shared" si="2"/>
        <v>20.213260000000002</v>
      </c>
      <c r="J39">
        <f t="shared" si="3"/>
        <v>10.106630000000001</v>
      </c>
      <c r="K39" s="75">
        <f t="shared" si="4"/>
        <v>20.213260000000002</v>
      </c>
      <c r="L39">
        <f t="shared" si="5"/>
        <v>1.8233920000000003</v>
      </c>
    </row>
    <row r="40" spans="2:12" x14ac:dyDescent="0.3">
      <c r="B40" s="23">
        <v>15</v>
      </c>
      <c r="C40" s="24">
        <v>2</v>
      </c>
      <c r="D40" s="21" t="s">
        <v>34</v>
      </c>
      <c r="E40" s="24">
        <v>1382</v>
      </c>
      <c r="F40" s="24">
        <f t="shared" si="0"/>
        <v>2.7639999999999998</v>
      </c>
      <c r="G40" s="21">
        <f t="shared" si="1"/>
        <v>0.84025600000000011</v>
      </c>
      <c r="H40" s="24">
        <f t="shared" si="6"/>
        <v>3.37</v>
      </c>
      <c r="I40" s="25">
        <f t="shared" si="2"/>
        <v>9.3146799999999992</v>
      </c>
      <c r="J40">
        <f t="shared" si="3"/>
        <v>4.6573400000000005</v>
      </c>
      <c r="K40" s="75">
        <f t="shared" si="4"/>
        <v>9.3146799999999992</v>
      </c>
      <c r="L40">
        <f t="shared" si="5"/>
        <v>0.84025600000000011</v>
      </c>
    </row>
    <row r="41" spans="2:12" s="37" customFormat="1" x14ac:dyDescent="0.3">
      <c r="B41" s="40">
        <v>16</v>
      </c>
      <c r="C41" s="41">
        <v>2</v>
      </c>
      <c r="D41" s="21" t="s">
        <v>34</v>
      </c>
      <c r="E41" s="41">
        <v>736</v>
      </c>
      <c r="F41" s="41">
        <f t="shared" si="0"/>
        <v>1.472</v>
      </c>
      <c r="G41" s="41">
        <f t="shared" si="1"/>
        <v>0.44748800000000005</v>
      </c>
      <c r="H41" s="21">
        <v>3.37</v>
      </c>
      <c r="I41" s="43">
        <f t="shared" si="2"/>
        <v>4.9606399999999997</v>
      </c>
      <c r="J41" s="37">
        <f t="shared" si="3"/>
        <v>2.4803200000000003</v>
      </c>
      <c r="K41" s="75">
        <f t="shared" si="4"/>
        <v>4.9606399999999997</v>
      </c>
      <c r="L41">
        <f t="shared" si="5"/>
        <v>0.44748800000000005</v>
      </c>
    </row>
    <row r="42" spans="2:12" s="37" customFormat="1" x14ac:dyDescent="0.3">
      <c r="B42" s="40">
        <v>17</v>
      </c>
      <c r="C42" s="41">
        <v>30</v>
      </c>
      <c r="D42" s="21" t="s">
        <v>34</v>
      </c>
      <c r="E42" s="41">
        <v>938</v>
      </c>
      <c r="F42" s="41">
        <f t="shared" si="0"/>
        <v>28.14</v>
      </c>
      <c r="G42" s="41">
        <f t="shared" si="1"/>
        <v>8.5545600000000022</v>
      </c>
      <c r="H42" s="42">
        <f>$H41</f>
        <v>3.37</v>
      </c>
      <c r="I42" s="43">
        <f t="shared" si="2"/>
        <v>94.831800000000001</v>
      </c>
      <c r="J42" s="37">
        <f t="shared" si="3"/>
        <v>3.16106</v>
      </c>
      <c r="K42" s="75">
        <f t="shared" si="4"/>
        <v>94.831800000000001</v>
      </c>
      <c r="L42">
        <f t="shared" si="5"/>
        <v>8.5545600000000022</v>
      </c>
    </row>
    <row r="43" spans="2:12" s="37" customFormat="1" x14ac:dyDescent="0.3">
      <c r="B43" s="40">
        <v>18</v>
      </c>
      <c r="C43" s="41">
        <v>10</v>
      </c>
      <c r="D43" s="21" t="s">
        <v>34</v>
      </c>
      <c r="E43" s="41">
        <v>1117</v>
      </c>
      <c r="F43" s="41">
        <f t="shared" si="0"/>
        <v>11.17</v>
      </c>
      <c r="G43" s="41">
        <f t="shared" si="1"/>
        <v>3.3956800000000005</v>
      </c>
      <c r="H43" s="42">
        <f t="shared" ref="H43:H59" si="7">$H42</f>
        <v>3.37</v>
      </c>
      <c r="I43" s="43">
        <f t="shared" si="2"/>
        <v>37.642900000000004</v>
      </c>
      <c r="J43" s="37">
        <f t="shared" si="3"/>
        <v>3.7642899999999999</v>
      </c>
      <c r="K43" s="75">
        <f t="shared" si="4"/>
        <v>37.642900000000004</v>
      </c>
      <c r="L43">
        <f t="shared" si="5"/>
        <v>3.3956800000000005</v>
      </c>
    </row>
    <row r="44" spans="2:12" s="37" customFormat="1" x14ac:dyDescent="0.3">
      <c r="B44" s="40">
        <v>19</v>
      </c>
      <c r="C44" s="41">
        <v>4</v>
      </c>
      <c r="D44" s="21" t="s">
        <v>34</v>
      </c>
      <c r="E44" s="41">
        <v>997</v>
      </c>
      <c r="F44" s="41">
        <f t="shared" si="0"/>
        <v>3.988</v>
      </c>
      <c r="G44" s="41">
        <f t="shared" si="1"/>
        <v>1.2123520000000001</v>
      </c>
      <c r="H44" s="42">
        <f t="shared" si="7"/>
        <v>3.37</v>
      </c>
      <c r="I44" s="43">
        <f t="shared" si="2"/>
        <v>13.43956</v>
      </c>
      <c r="J44" s="37">
        <f t="shared" si="3"/>
        <v>3.3598900000000005</v>
      </c>
      <c r="K44" s="75">
        <f t="shared" si="4"/>
        <v>13.43956</v>
      </c>
      <c r="L44">
        <f t="shared" si="5"/>
        <v>1.2123520000000001</v>
      </c>
    </row>
    <row r="45" spans="2:12" s="37" customFormat="1" x14ac:dyDescent="0.3">
      <c r="B45" s="40">
        <v>20</v>
      </c>
      <c r="C45" s="41">
        <v>8</v>
      </c>
      <c r="D45" s="21" t="s">
        <v>34</v>
      </c>
      <c r="E45" s="41">
        <v>624</v>
      </c>
      <c r="F45" s="41">
        <f t="shared" si="0"/>
        <v>4.992</v>
      </c>
      <c r="G45" s="41">
        <f t="shared" si="1"/>
        <v>1.5175680000000003</v>
      </c>
      <c r="H45" s="42">
        <f t="shared" si="7"/>
        <v>3.37</v>
      </c>
      <c r="I45" s="43">
        <f t="shared" si="2"/>
        <v>16.823039999999999</v>
      </c>
      <c r="J45" s="37">
        <f t="shared" si="3"/>
        <v>2.1028800000000003</v>
      </c>
      <c r="K45" s="75">
        <f t="shared" si="4"/>
        <v>16.823039999999999</v>
      </c>
      <c r="L45">
        <f t="shared" si="5"/>
        <v>1.5175680000000003</v>
      </c>
    </row>
    <row r="46" spans="2:12" s="37" customFormat="1" x14ac:dyDescent="0.3">
      <c r="B46" s="40">
        <v>21</v>
      </c>
      <c r="C46" s="41">
        <v>4</v>
      </c>
      <c r="D46" s="21" t="s">
        <v>34</v>
      </c>
      <c r="E46" s="41">
        <v>500</v>
      </c>
      <c r="F46" s="41">
        <f t="shared" si="0"/>
        <v>2</v>
      </c>
      <c r="G46" s="41">
        <f t="shared" si="1"/>
        <v>0.6080000000000001</v>
      </c>
      <c r="H46" s="42">
        <f t="shared" si="7"/>
        <v>3.37</v>
      </c>
      <c r="I46" s="43">
        <f t="shared" si="2"/>
        <v>6.74</v>
      </c>
      <c r="J46" s="37">
        <f t="shared" si="3"/>
        <v>1.6850000000000001</v>
      </c>
      <c r="K46" s="75">
        <f t="shared" si="4"/>
        <v>6.74</v>
      </c>
      <c r="L46">
        <f t="shared" si="5"/>
        <v>0.6080000000000001</v>
      </c>
    </row>
    <row r="47" spans="2:12" s="37" customFormat="1" x14ac:dyDescent="0.3">
      <c r="B47" s="40">
        <v>22</v>
      </c>
      <c r="C47" s="41">
        <v>2</v>
      </c>
      <c r="D47" s="21" t="s">
        <v>34</v>
      </c>
      <c r="E47" s="41">
        <v>1152</v>
      </c>
      <c r="F47" s="41">
        <f t="shared" si="0"/>
        <v>2.3039999999999998</v>
      </c>
      <c r="G47" s="41">
        <f t="shared" si="1"/>
        <v>0.70041600000000004</v>
      </c>
      <c r="H47" s="42">
        <f t="shared" si="7"/>
        <v>3.37</v>
      </c>
      <c r="I47" s="43">
        <f t="shared" si="2"/>
        <v>7.7644799999999998</v>
      </c>
      <c r="J47" s="37">
        <f t="shared" si="3"/>
        <v>3.8822400000000004</v>
      </c>
      <c r="K47" s="75">
        <f t="shared" si="4"/>
        <v>7.7644799999999998</v>
      </c>
      <c r="L47">
        <f t="shared" si="5"/>
        <v>0.70041600000000004</v>
      </c>
    </row>
    <row r="48" spans="2:12" s="37" customFormat="1" x14ac:dyDescent="0.3">
      <c r="B48" s="40">
        <v>23</v>
      </c>
      <c r="C48" s="41">
        <v>4</v>
      </c>
      <c r="D48" s="21" t="s">
        <v>34</v>
      </c>
      <c r="E48" s="41">
        <v>1115</v>
      </c>
      <c r="F48" s="41">
        <f t="shared" si="0"/>
        <v>4.46</v>
      </c>
      <c r="G48" s="41">
        <f t="shared" si="1"/>
        <v>1.3558400000000002</v>
      </c>
      <c r="H48" s="42">
        <f t="shared" si="7"/>
        <v>3.37</v>
      </c>
      <c r="I48" s="43">
        <f t="shared" si="2"/>
        <v>15.030200000000001</v>
      </c>
      <c r="J48" s="37">
        <f t="shared" si="3"/>
        <v>3.7575500000000002</v>
      </c>
      <c r="K48" s="75">
        <f t="shared" si="4"/>
        <v>15.030200000000001</v>
      </c>
      <c r="L48">
        <f t="shared" si="5"/>
        <v>1.3558400000000002</v>
      </c>
    </row>
    <row r="49" spans="2:14" s="37" customFormat="1" x14ac:dyDescent="0.3">
      <c r="B49" s="40">
        <v>24</v>
      </c>
      <c r="C49" s="41">
        <v>2</v>
      </c>
      <c r="D49" s="21" t="s">
        <v>34</v>
      </c>
      <c r="E49" s="41">
        <v>1666</v>
      </c>
      <c r="F49" s="41">
        <f t="shared" si="0"/>
        <v>3.3319999999999999</v>
      </c>
      <c r="G49" s="41">
        <f t="shared" si="1"/>
        <v>1.0129280000000001</v>
      </c>
      <c r="H49" s="42">
        <f t="shared" si="7"/>
        <v>3.37</v>
      </c>
      <c r="I49" s="43">
        <f t="shared" si="2"/>
        <v>11.22884</v>
      </c>
      <c r="J49" s="37">
        <f t="shared" si="3"/>
        <v>5.61442</v>
      </c>
      <c r="K49" s="75">
        <f t="shared" si="4"/>
        <v>11.22884</v>
      </c>
      <c r="L49">
        <f t="shared" si="5"/>
        <v>1.0129280000000001</v>
      </c>
    </row>
    <row r="50" spans="2:14" s="37" customFormat="1" x14ac:dyDescent="0.3">
      <c r="B50" s="40">
        <v>25</v>
      </c>
      <c r="C50" s="41">
        <v>4</v>
      </c>
      <c r="D50" s="21" t="s">
        <v>34</v>
      </c>
      <c r="E50" s="41">
        <v>1270</v>
      </c>
      <c r="F50" s="41">
        <f t="shared" si="0"/>
        <v>5.08</v>
      </c>
      <c r="G50" s="41">
        <f t="shared" si="1"/>
        <v>1.5443200000000004</v>
      </c>
      <c r="H50" s="42">
        <f t="shared" si="7"/>
        <v>3.37</v>
      </c>
      <c r="I50" s="43">
        <f t="shared" si="2"/>
        <v>17.119600000000002</v>
      </c>
      <c r="J50" s="37">
        <f t="shared" si="3"/>
        <v>4.2799000000000005</v>
      </c>
      <c r="K50" s="75">
        <f t="shared" si="4"/>
        <v>17.119600000000002</v>
      </c>
      <c r="L50">
        <f t="shared" si="5"/>
        <v>1.5443200000000004</v>
      </c>
    </row>
    <row r="51" spans="2:14" s="37" customFormat="1" x14ac:dyDescent="0.3">
      <c r="B51" s="40">
        <v>26</v>
      </c>
      <c r="C51" s="41">
        <v>2</v>
      </c>
      <c r="D51" s="21" t="s">
        <v>34</v>
      </c>
      <c r="E51" s="41">
        <v>1616</v>
      </c>
      <c r="F51" s="41">
        <f t="shared" si="0"/>
        <v>3.2320000000000002</v>
      </c>
      <c r="G51" s="41">
        <f t="shared" si="1"/>
        <v>0.98252800000000018</v>
      </c>
      <c r="H51" s="42">
        <f t="shared" si="7"/>
        <v>3.37</v>
      </c>
      <c r="I51" s="43">
        <f t="shared" si="2"/>
        <v>10.89184</v>
      </c>
      <c r="J51" s="37">
        <f t="shared" si="3"/>
        <v>5.4459200000000001</v>
      </c>
      <c r="K51" s="75">
        <f t="shared" si="4"/>
        <v>10.89184</v>
      </c>
      <c r="L51">
        <f t="shared" si="5"/>
        <v>0.98252800000000018</v>
      </c>
    </row>
    <row r="52" spans="2:14" s="37" customFormat="1" x14ac:dyDescent="0.3">
      <c r="B52" s="40">
        <v>27</v>
      </c>
      <c r="C52" s="41">
        <v>10</v>
      </c>
      <c r="D52" s="21" t="s">
        <v>34</v>
      </c>
      <c r="E52" s="41">
        <v>965</v>
      </c>
      <c r="F52" s="41">
        <f t="shared" si="0"/>
        <v>9.65</v>
      </c>
      <c r="G52" s="41">
        <f t="shared" si="1"/>
        <v>2.9336000000000007</v>
      </c>
      <c r="H52" s="42">
        <f t="shared" si="7"/>
        <v>3.37</v>
      </c>
      <c r="I52" s="43">
        <f t="shared" si="2"/>
        <v>32.520500000000006</v>
      </c>
      <c r="J52" s="37">
        <f t="shared" si="3"/>
        <v>3.2520500000000001</v>
      </c>
      <c r="K52" s="75">
        <f t="shared" si="4"/>
        <v>32.520500000000006</v>
      </c>
      <c r="L52">
        <f t="shared" si="5"/>
        <v>2.9336000000000007</v>
      </c>
    </row>
    <row r="53" spans="2:14" s="37" customFormat="1" x14ac:dyDescent="0.3">
      <c r="B53" s="40">
        <v>28</v>
      </c>
      <c r="C53" s="41">
        <v>8</v>
      </c>
      <c r="D53" s="21" t="s">
        <v>34</v>
      </c>
      <c r="E53" s="41">
        <v>1132</v>
      </c>
      <c r="F53" s="41">
        <f t="shared" si="0"/>
        <v>9.0559999999999992</v>
      </c>
      <c r="G53" s="41">
        <f t="shared" si="1"/>
        <v>2.7530240000000004</v>
      </c>
      <c r="H53" s="42">
        <f t="shared" si="7"/>
        <v>3.37</v>
      </c>
      <c r="I53" s="43">
        <f t="shared" si="2"/>
        <v>30.518719999999998</v>
      </c>
      <c r="J53" s="37">
        <f t="shared" si="3"/>
        <v>3.8148400000000002</v>
      </c>
      <c r="K53" s="75"/>
      <c r="L53"/>
    </row>
    <row r="54" spans="2:14" s="37" customFormat="1" x14ac:dyDescent="0.3">
      <c r="B54" s="40">
        <v>29</v>
      </c>
      <c r="C54" s="41">
        <v>6</v>
      </c>
      <c r="D54" s="21" t="s">
        <v>34</v>
      </c>
      <c r="E54" s="41">
        <v>1218</v>
      </c>
      <c r="F54" s="41">
        <f t="shared" si="0"/>
        <v>7.3079999999999998</v>
      </c>
      <c r="G54" s="41">
        <f t="shared" si="1"/>
        <v>2.2216320000000005</v>
      </c>
      <c r="H54" s="42">
        <f t="shared" si="7"/>
        <v>3.37</v>
      </c>
      <c r="I54" s="43">
        <f t="shared" si="2"/>
        <v>24.627960000000002</v>
      </c>
      <c r="J54" s="37">
        <f t="shared" si="3"/>
        <v>4.10466</v>
      </c>
      <c r="K54" s="75"/>
      <c r="L54"/>
    </row>
    <row r="55" spans="2:14" s="37" customFormat="1" x14ac:dyDescent="0.3">
      <c r="B55" s="40">
        <v>30</v>
      </c>
      <c r="C55" s="41">
        <v>2</v>
      </c>
      <c r="D55" s="21" t="s">
        <v>34</v>
      </c>
      <c r="E55" s="41">
        <v>1043</v>
      </c>
      <c r="F55" s="41">
        <f t="shared" si="0"/>
        <v>2.0859999999999999</v>
      </c>
      <c r="G55" s="41">
        <f t="shared" si="1"/>
        <v>0.63414400000000004</v>
      </c>
      <c r="H55" s="42">
        <f t="shared" si="7"/>
        <v>3.37</v>
      </c>
      <c r="I55" s="43">
        <f t="shared" si="2"/>
        <v>7.02982</v>
      </c>
      <c r="J55" s="37">
        <f t="shared" si="3"/>
        <v>3.5149100000000004</v>
      </c>
      <c r="K55" s="75"/>
      <c r="L55"/>
    </row>
    <row r="56" spans="2:14" s="37" customFormat="1" x14ac:dyDescent="0.3">
      <c r="B56" s="40">
        <v>31</v>
      </c>
      <c r="C56" s="41">
        <v>2</v>
      </c>
      <c r="D56" s="21" t="s">
        <v>34</v>
      </c>
      <c r="E56" s="41">
        <v>1021</v>
      </c>
      <c r="F56" s="41">
        <f t="shared" si="0"/>
        <v>2.0419999999999998</v>
      </c>
      <c r="G56" s="41">
        <f t="shared" si="1"/>
        <v>0.62076799999999999</v>
      </c>
      <c r="H56" s="42">
        <f t="shared" si="7"/>
        <v>3.37</v>
      </c>
      <c r="I56" s="43">
        <f t="shared" si="2"/>
        <v>6.8815399999999993</v>
      </c>
      <c r="J56" s="37">
        <f t="shared" si="3"/>
        <v>3.4407700000000001</v>
      </c>
      <c r="K56" s="75"/>
      <c r="L56"/>
      <c r="M56" s="38"/>
      <c r="N56" s="38"/>
    </row>
    <row r="57" spans="2:14" x14ac:dyDescent="0.3">
      <c r="B57" s="26">
        <v>32</v>
      </c>
      <c r="C57" s="27">
        <v>4</v>
      </c>
      <c r="D57" s="27" t="s">
        <v>15</v>
      </c>
      <c r="E57" s="27">
        <v>1096</v>
      </c>
      <c r="F57" s="27">
        <f t="shared" si="0"/>
        <v>4.3840000000000003</v>
      </c>
      <c r="G57" s="27">
        <f>(0.1+0.05+0.05+0.02+0.02+0.003+0.003+0.017+0.017+0.044+0.044+0.094)*F57</f>
        <v>2.0254080000000001</v>
      </c>
      <c r="H57" s="27">
        <v>5.0199999999999996</v>
      </c>
      <c r="I57" s="39">
        <f>F57*H57</f>
        <v>22.007680000000001</v>
      </c>
      <c r="J57">
        <f t="shared" si="3"/>
        <v>5.5019199999999993</v>
      </c>
      <c r="L57" s="10"/>
      <c r="M57" s="11"/>
      <c r="N57" s="10"/>
    </row>
    <row r="58" spans="2:14" x14ac:dyDescent="0.3">
      <c r="B58" s="26">
        <v>33</v>
      </c>
      <c r="C58" s="27">
        <v>4</v>
      </c>
      <c r="D58" s="27" t="s">
        <v>15</v>
      </c>
      <c r="E58" s="27">
        <v>863</v>
      </c>
      <c r="F58" s="27">
        <f t="shared" si="0"/>
        <v>3.452</v>
      </c>
      <c r="G58" s="27">
        <f>(0.1+0.05+0.05+0.02+0.02+0.003+0.003+0.017+0.017+0.044+0.044+0.094)*F58</f>
        <v>1.5948239999999998</v>
      </c>
      <c r="H58" s="27">
        <f t="shared" si="7"/>
        <v>5.0199999999999996</v>
      </c>
      <c r="I58" s="39">
        <f t="shared" ref="I58:I59" si="8">F58*H58</f>
        <v>17.329039999999999</v>
      </c>
      <c r="J58">
        <f t="shared" si="3"/>
        <v>4.3322599999999989</v>
      </c>
      <c r="L58" s="10"/>
      <c r="M58" s="11"/>
      <c r="N58" s="10"/>
    </row>
    <row r="59" spans="2:14" x14ac:dyDescent="0.3">
      <c r="B59" s="26">
        <v>34</v>
      </c>
      <c r="C59" s="27">
        <v>4</v>
      </c>
      <c r="D59" s="27" t="s">
        <v>15</v>
      </c>
      <c r="E59" s="27">
        <v>703</v>
      </c>
      <c r="F59" s="27">
        <f t="shared" si="0"/>
        <v>2.8119999999999998</v>
      </c>
      <c r="G59" s="27">
        <f>(0.1+0.05+0.05+0.02+0.02+0.003+0.003+0.017+0.017+0.044+0.044+0.094)*F59</f>
        <v>1.2991439999999999</v>
      </c>
      <c r="H59" s="27">
        <f t="shared" si="7"/>
        <v>5.0199999999999996</v>
      </c>
      <c r="I59" s="39">
        <f t="shared" si="8"/>
        <v>14.116239999999998</v>
      </c>
      <c r="J59">
        <f t="shared" si="3"/>
        <v>3.5290599999999994</v>
      </c>
      <c r="L59" s="10"/>
      <c r="M59" s="11"/>
      <c r="N59" s="10"/>
    </row>
    <row r="60" spans="2:14" ht="15" thickBot="1" x14ac:dyDescent="0.35">
      <c r="B60" s="67" t="s">
        <v>6</v>
      </c>
      <c r="C60" s="68"/>
      <c r="D60" s="68"/>
      <c r="E60" s="68"/>
      <c r="F60" s="69"/>
      <c r="G60" s="5">
        <f>SUM(G26:G59)</f>
        <v>65.377679999999998</v>
      </c>
      <c r="H60" s="4"/>
      <c r="I60" s="12">
        <f>SUM(I26:I59)</f>
        <v>723.66507999999999</v>
      </c>
      <c r="K60" s="75">
        <f>SUM(K26:K52)</f>
        <v>601.15408000000002</v>
      </c>
      <c r="L60">
        <f>SUM(L26:L56)</f>
        <v>54.228736000000005</v>
      </c>
    </row>
    <row r="61" spans="2:14" ht="15" thickBot="1" x14ac:dyDescent="0.35"/>
    <row r="62" spans="2:14" ht="15" thickBot="1" x14ac:dyDescent="0.35">
      <c r="B62" s="6"/>
      <c r="C62" s="7"/>
      <c r="D62" s="7"/>
      <c r="E62" s="7"/>
      <c r="F62" s="7"/>
      <c r="G62" s="7"/>
      <c r="H62" s="7"/>
      <c r="I62" s="8"/>
    </row>
    <row r="63" spans="2:14" x14ac:dyDescent="0.3">
      <c r="B63" s="28">
        <v>1</v>
      </c>
      <c r="C63" s="29">
        <v>200</v>
      </c>
      <c r="D63" s="29" t="s">
        <v>16</v>
      </c>
      <c r="E63" s="29">
        <v>372</v>
      </c>
      <c r="F63" s="29">
        <f t="shared" ref="F63:F65" si="9">(E63*C63)/1000</f>
        <v>74.400000000000006</v>
      </c>
      <c r="G63" s="29">
        <f>((0.025*2)*F63)*2</f>
        <v>7.4400000000000013</v>
      </c>
      <c r="H63" s="29">
        <v>0.32200000000000001</v>
      </c>
      <c r="I63" s="30">
        <f t="shared" ref="I63:I65" si="10">F63*H63</f>
        <v>23.956800000000001</v>
      </c>
      <c r="J63">
        <f t="shared" ref="J63:J65" si="11">(H63*E63)/1000</f>
        <v>0.119784</v>
      </c>
    </row>
    <row r="64" spans="2:14" x14ac:dyDescent="0.3">
      <c r="B64" s="31">
        <v>2</v>
      </c>
      <c r="C64" s="32">
        <v>16</v>
      </c>
      <c r="D64" s="32" t="s">
        <v>16</v>
      </c>
      <c r="E64" s="32">
        <v>315</v>
      </c>
      <c r="F64" s="32">
        <f t="shared" si="9"/>
        <v>5.04</v>
      </c>
      <c r="G64" s="29">
        <f>((0.025*2)*F64)*2</f>
        <v>0.504</v>
      </c>
      <c r="H64" s="32">
        <f t="shared" ref="H64" si="12">$H63</f>
        <v>0.32200000000000001</v>
      </c>
      <c r="I64" s="33">
        <f t="shared" si="10"/>
        <v>1.6228800000000001</v>
      </c>
      <c r="J64">
        <f t="shared" si="11"/>
        <v>0.10143000000000001</v>
      </c>
    </row>
    <row r="65" spans="2:10" x14ac:dyDescent="0.3">
      <c r="B65" s="34">
        <v>3</v>
      </c>
      <c r="C65" s="35">
        <v>58</v>
      </c>
      <c r="D65" s="35" t="s">
        <v>17</v>
      </c>
      <c r="E65" s="35">
        <v>6594</v>
      </c>
      <c r="F65" s="35">
        <f t="shared" si="9"/>
        <v>382.452</v>
      </c>
      <c r="G65" s="35">
        <f>(0.075+0.045+0.045+0.02+0.02+0.002+0.002+0.018+0.018+0.041+0.041+0.071)*F65</f>
        <v>152.21589599999996</v>
      </c>
      <c r="H65" s="35">
        <v>2.93</v>
      </c>
      <c r="I65" s="36">
        <f t="shared" si="10"/>
        <v>1120.5843600000001</v>
      </c>
      <c r="J65">
        <f t="shared" si="11"/>
        <v>19.320420000000002</v>
      </c>
    </row>
    <row r="66" spans="2:10" ht="15" thickBot="1" x14ac:dyDescent="0.35">
      <c r="B66" s="67" t="s">
        <v>6</v>
      </c>
      <c r="C66" s="68"/>
      <c r="D66" s="68"/>
      <c r="E66" s="68"/>
      <c r="F66" s="69"/>
      <c r="G66" s="13">
        <f>SUM(G63:G65)</f>
        <v>160.15989599999995</v>
      </c>
      <c r="H66" s="4"/>
      <c r="I66" s="12">
        <f>SUM(I63:I65)</f>
        <v>1146.1640400000001</v>
      </c>
    </row>
    <row r="67" spans="2:10" ht="15" thickBot="1" x14ac:dyDescent="0.35"/>
    <row r="68" spans="2:10" x14ac:dyDescent="0.3">
      <c r="B68" s="70" t="s">
        <v>21</v>
      </c>
      <c r="C68" s="71"/>
      <c r="D68" s="71"/>
      <c r="E68" s="71"/>
      <c r="F68" s="71"/>
      <c r="G68" s="14">
        <f>30.3*2</f>
        <v>60.6</v>
      </c>
    </row>
    <row r="69" spans="2:10" ht="15" thickBot="1" x14ac:dyDescent="0.35">
      <c r="B69" s="63" t="s">
        <v>22</v>
      </c>
      <c r="C69" s="64"/>
      <c r="D69" s="64"/>
      <c r="E69" s="64"/>
      <c r="F69" s="64"/>
      <c r="G69" s="15">
        <f>30.3</f>
        <v>30.3</v>
      </c>
    </row>
  </sheetData>
  <mergeCells count="31">
    <mergeCell ref="B16:G16"/>
    <mergeCell ref="H16:I16"/>
    <mergeCell ref="B1:I1"/>
    <mergeCell ref="B2:I2"/>
    <mergeCell ref="B3:I3"/>
    <mergeCell ref="B4:I4"/>
    <mergeCell ref="B5:I5"/>
    <mergeCell ref="B6:I6"/>
    <mergeCell ref="B9:I9"/>
    <mergeCell ref="B11:I11"/>
    <mergeCell ref="B13:I13"/>
    <mergeCell ref="B14:I14"/>
    <mergeCell ref="B15:I15"/>
    <mergeCell ref="B17:G17"/>
    <mergeCell ref="H17:I17"/>
    <mergeCell ref="B18:G18"/>
    <mergeCell ref="H18:I18"/>
    <mergeCell ref="B19:G19"/>
    <mergeCell ref="H19:I19"/>
    <mergeCell ref="B69:F69"/>
    <mergeCell ref="B20:G20"/>
    <mergeCell ref="H20:I20"/>
    <mergeCell ref="B21:G21"/>
    <mergeCell ref="H21:I21"/>
    <mergeCell ref="B22:G22"/>
    <mergeCell ref="H22:I22"/>
    <mergeCell ref="B23:G23"/>
    <mergeCell ref="H23:I23"/>
    <mergeCell ref="B60:F60"/>
    <mergeCell ref="B66:F66"/>
    <mergeCell ref="B68:F68"/>
  </mergeCells>
  <pageMargins left="0.51181102362204722" right="0.51181102362204722" top="0.78740157480314965" bottom="0.78740157480314965" header="0.31496062992125984" footer="0.31496062992125984"/>
  <pageSetup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7fff33c-ea10-4d21-89ed-1d5228e4597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19C36AA8A13D4696D8D661A22175F9" ma:contentTypeVersion="18" ma:contentTypeDescription="Create a new document." ma:contentTypeScope="" ma:versionID="b8fd96bbdee6864775ca7237d8cf671e">
  <xsd:schema xmlns:xsd="http://www.w3.org/2001/XMLSchema" xmlns:xs="http://www.w3.org/2001/XMLSchema" xmlns:p="http://schemas.microsoft.com/office/2006/metadata/properties" xmlns:ns3="5ea28c26-d95d-407e-93ce-086b7e64b9ea" xmlns:ns4="f7fff33c-ea10-4d21-89ed-1d5228e4597c" targetNamespace="http://schemas.microsoft.com/office/2006/metadata/properties" ma:root="true" ma:fieldsID="ea905dd6b780f97a736f1efa915c5c9e" ns3:_="" ns4:_="">
    <xsd:import namespace="5ea28c26-d95d-407e-93ce-086b7e64b9ea"/>
    <xsd:import namespace="f7fff33c-ea10-4d21-89ed-1d5228e4597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_activity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28c26-d95d-407e-93ce-086b7e64b9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ff33c-ea10-4d21-89ed-1d5228e459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11F6AB-C26B-44DE-83A7-F392E4170E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386A05-AFAF-409A-AC3B-1FC7EBFF4E36}">
  <ds:schemaRefs>
    <ds:schemaRef ds:uri="http://purl.org/dc/elements/1.1/"/>
    <ds:schemaRef ds:uri="http://schemas.microsoft.com/office/2006/documentManagement/types"/>
    <ds:schemaRef ds:uri="5ea28c26-d95d-407e-93ce-086b7e64b9ea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f7fff33c-ea10-4d21-89ed-1d5228e4597c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6F48095-22F3-45B5-9708-880B505F8A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a28c26-d95d-407e-93ce-086b7e64b9ea"/>
    <ds:schemaRef ds:uri="f7fff33c-ea10-4d21-89ed-1d5228e459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Estrutura Metalica</vt:lpstr>
      <vt:lpstr>Estrutura Metalica PERFIL NOVO</vt:lpstr>
      <vt:lpstr>'Estrutura Metalica'!Area_de_impressao</vt:lpstr>
      <vt:lpstr>'Estrutura Metalica PERFIL NOVO'!Area_de_impressao</vt:lpstr>
      <vt:lpstr>'Estrutura Metalica'!Titulos_de_impressao</vt:lpstr>
      <vt:lpstr>'Estrutura Metalica PERFIL NOVO'!Titulos_de_impressao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Silveria Alencar</dc:creator>
  <cp:lastModifiedBy>Gabriel Silveira Alencar</cp:lastModifiedBy>
  <cp:lastPrinted>2024-04-26T16:31:02Z</cp:lastPrinted>
  <dcterms:created xsi:type="dcterms:W3CDTF">2019-08-28T18:11:00Z</dcterms:created>
  <dcterms:modified xsi:type="dcterms:W3CDTF">2025-02-10T20:58:23Z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0x0101006219C36AA8A13D4696D8D661A22175F9</vt:lpwstr>
  </property>
</Properties>
</file>