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codeName="ThisWorkbook" defaultThemeVersion="166925"/>
  <xr:revisionPtr revIDLastSave="6" documentId="14_{A9B6E8A3-534C-4129-AFBF-1C2C6D208473}" xr6:coauthVersionLast="36" xr6:coauthVersionMax="36" xr10:uidLastSave="{683570DA-53E6-48E9-A3E5-6975E16FAE6D}"/>
  <bookViews>
    <workbookView xWindow="0" yWindow="0" windowWidth="10368" windowHeight="6312" xr2:uid="{00000000-000D-0000-FFFF-FFFF00000000}"/>
  </bookViews>
  <sheets>
    <sheet name="CURVA ABC INSUMOS" sheetId="8" r:id="rId1"/>
  </sheets>
  <definedNames>
    <definedName name="JR_PAGE_ANCHOR_0_1">#REF!</definedName>
    <definedName name="JR_PAGE_ANCHOR_1_1">#REF!</definedName>
    <definedName name="JR_PAGE_ANCHOR_10_1">#REF!</definedName>
    <definedName name="JR_PAGE_ANCHOR_11_1">#REF!</definedName>
    <definedName name="JR_PAGE_ANCHOR_2_1">#REF!</definedName>
    <definedName name="JR_PAGE_ANCHOR_3_1">#REF!</definedName>
    <definedName name="JR_PAGE_ANCHOR_4_1">#REF!</definedName>
    <definedName name="JR_PAGE_ANCHOR_5_1">#REF!</definedName>
    <definedName name="JR_PAGE_ANCHOR_6_1">#REF!</definedName>
    <definedName name="JR_PAGE_ANCHOR_7_1">'CURVA ABC INSUMOS'!#REF!</definedName>
    <definedName name="JR_PAGE_ANCHOR_8_1">#REF!</definedName>
    <definedName name="JR_PAGE_ANCHOR_9_1">#REF!</definedName>
  </definedNames>
  <calcPr calcId="191029"/>
</workbook>
</file>

<file path=xl/calcChain.xml><?xml version="1.0" encoding="utf-8"?>
<calcChain xmlns="http://schemas.openxmlformats.org/spreadsheetml/2006/main">
  <c r="V190" i="8" l="1"/>
  <c r="V144" i="8" l="1"/>
  <c r="V116" i="8"/>
  <c r="V92" i="8"/>
  <c r="V88" i="8"/>
  <c r="V84" i="8"/>
  <c r="V76" i="8"/>
  <c r="V66" i="8"/>
  <c r="V65" i="8"/>
  <c r="V61" i="8"/>
  <c r="V50" i="8"/>
  <c r="V46" i="8"/>
  <c r="V42" i="8"/>
  <c r="V37" i="8"/>
  <c r="V34" i="8"/>
  <c r="V30" i="8"/>
  <c r="V22" i="8"/>
  <c r="V20" i="8"/>
  <c r="V17" i="8"/>
  <c r="Q188" i="8" l="1"/>
  <c r="U188" i="8" s="1"/>
  <c r="U186" i="8"/>
  <c r="U182" i="8"/>
  <c r="U180" i="8"/>
  <c r="Q175" i="8"/>
  <c r="U175" i="8" s="1"/>
  <c r="U169" i="8"/>
  <c r="U173" i="8"/>
  <c r="U171" i="8"/>
  <c r="U168" i="8"/>
  <c r="Q166" i="8"/>
  <c r="U166" i="8" s="1"/>
  <c r="U150" i="8"/>
  <c r="U149" i="8"/>
  <c r="T146" i="8"/>
  <c r="U146" i="8" s="1"/>
  <c r="U145" i="8"/>
  <c r="U144" i="8"/>
  <c r="U139" i="8"/>
  <c r="Q62" i="8"/>
  <c r="Q138" i="8"/>
  <c r="U138" i="8" s="1"/>
  <c r="Q135" i="8"/>
  <c r="U135" i="8" s="1"/>
  <c r="U134" i="8"/>
  <c r="U132" i="8"/>
  <c r="U123" i="8"/>
  <c r="U119" i="8"/>
  <c r="Q118" i="8" l="1"/>
  <c r="U118" i="8" s="1"/>
  <c r="T116" i="8"/>
  <c r="U116" i="8" s="1"/>
  <c r="U115" i="8"/>
  <c r="U114" i="8"/>
  <c r="U112" i="8"/>
  <c r="U111" i="8"/>
  <c r="Q109" i="8"/>
  <c r="U109" i="8" s="1"/>
  <c r="U106" i="8"/>
  <c r="Q104" i="8"/>
  <c r="U104" i="8" s="1"/>
  <c r="R102" i="8"/>
  <c r="U102" i="8" s="1"/>
  <c r="U103" i="8"/>
  <c r="U100" i="8"/>
  <c r="Q97" i="8"/>
  <c r="U97" i="8" s="1"/>
  <c r="U93" i="8"/>
  <c r="U92" i="8"/>
  <c r="P58" i="8"/>
  <c r="U91" i="8"/>
  <c r="U90" i="8"/>
  <c r="U89" i="8"/>
  <c r="P88" i="8"/>
  <c r="U88" i="8" s="1"/>
  <c r="U87" i="8"/>
  <c r="Q86" i="8"/>
  <c r="U86" i="8" s="1"/>
  <c r="R85" i="8"/>
  <c r="U85" i="8" s="1"/>
  <c r="T84" i="8"/>
  <c r="U84" i="8" s="1"/>
  <c r="U83" i="8"/>
  <c r="U82" i="8"/>
  <c r="U81" i="8"/>
  <c r="Q80" i="8"/>
  <c r="U80" i="8" s="1"/>
  <c r="Q79" i="8"/>
  <c r="U79" i="8" s="1"/>
  <c r="U76" i="8"/>
  <c r="U75" i="8"/>
  <c r="Q74" i="8"/>
  <c r="U74" i="8" s="1"/>
  <c r="Q73" i="8"/>
  <c r="U73" i="8" s="1"/>
  <c r="T72" i="8"/>
  <c r="U72" i="8" s="1"/>
  <c r="U71" i="8"/>
  <c r="U70" i="8"/>
  <c r="Q68" i="8" l="1"/>
  <c r="U68" i="8" s="1"/>
  <c r="U66" i="8"/>
  <c r="U65" i="8"/>
  <c r="U62" i="8"/>
  <c r="U61" i="8"/>
  <c r="U58" i="8"/>
  <c r="U54" i="8"/>
  <c r="U50" i="8"/>
  <c r="U49" i="8"/>
  <c r="U48" i="8"/>
  <c r="Q47" i="8"/>
  <c r="U47" i="8" s="1"/>
  <c r="U46" i="8"/>
  <c r="U42" i="8"/>
  <c r="U41" i="8"/>
  <c r="P37" i="8"/>
  <c r="U37" i="8" s="1"/>
  <c r="R26" i="8"/>
  <c r="U26" i="8" s="1"/>
  <c r="Q23" i="8"/>
  <c r="U23" i="8" s="1"/>
  <c r="U34" i="8"/>
  <c r="U22" i="8" l="1"/>
  <c r="P20" i="8"/>
  <c r="U20" i="8" s="1"/>
  <c r="P31" i="8"/>
  <c r="U31" i="8" s="1"/>
  <c r="P13" i="8"/>
  <c r="U30" i="8"/>
  <c r="P17" i="8"/>
  <c r="U17" i="8" s="1"/>
  <c r="U13" i="8"/>
  <c r="U190"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P17" authorId="0" shapeId="0" xr:uid="{FB957694-7590-4484-9138-E31DB6DF7D75}">
      <text>
        <r>
          <rPr>
            <b/>
            <sz val="9"/>
            <color indexed="81"/>
            <rFont val="Segoe UI"/>
            <family val="2"/>
          </rPr>
          <t>Autor:</t>
        </r>
        <r>
          <rPr>
            <sz val="9"/>
            <color indexed="81"/>
            <rFont val="Segoe UI"/>
            <family val="2"/>
          </rPr>
          <t xml:space="preserve">
1 CAIXA POSSUI 1,78 M2 O EQUIVALENTE A 14,72 KG
</t>
        </r>
      </text>
    </comment>
  </commentList>
</comments>
</file>

<file path=xl/sharedStrings.xml><?xml version="1.0" encoding="utf-8"?>
<sst xmlns="http://schemas.openxmlformats.org/spreadsheetml/2006/main" count="2688" uniqueCount="943">
  <si>
    <t>CÓDIGO</t>
  </si>
  <si>
    <t>DESCRIÇÃO</t>
  </si>
  <si>
    <t>FONTE</t>
  </si>
  <si>
    <t>UND</t>
  </si>
  <si>
    <t>QUANTIDADE</t>
  </si>
  <si>
    <t>SINAPI</t>
  </si>
  <si>
    <t>H</t>
  </si>
  <si>
    <t>M</t>
  </si>
  <si>
    <t>M2</t>
  </si>
  <si>
    <t>M3</t>
  </si>
  <si>
    <t>UN</t>
  </si>
  <si>
    <t>KG</t>
  </si>
  <si>
    <t>VALVULA ESFERA 3/4" PARA INSTALAÇÃO EM LINHA DE COBRE PARA GÁS GLP.04/2024</t>
  </si>
  <si>
    <t>Gabriel Silveira Alencar
Engenheiro Civil
RNP 0412890186AM</t>
  </si>
  <si>
    <t>UNIDADE</t>
  </si>
  <si>
    <t>Encargos Complementares</t>
  </si>
  <si>
    <t>PREÇO UNITÁRIO</t>
  </si>
  <si>
    <t>TOTAL</t>
  </si>
  <si>
    <t>00043458</t>
  </si>
  <si>
    <t>FERRAMENTAS - FAMILIA ALMOXARIFE - HORISTA (ENCARGOS COMPLEMENTARES - COLETADO CAIXA)</t>
  </si>
  <si>
    <t>00037373</t>
  </si>
  <si>
    <t>SEGURO - HORISTA (COLETADO CAIXA - ENCARGOS COMPLEMENTARES)</t>
  </si>
  <si>
    <t>00037372</t>
  </si>
  <si>
    <t>EXAMES - HORISTA (COLETADO CAIXA - ENCARGOS COMPLEMENTARES)</t>
  </si>
  <si>
    <t>00043482</t>
  </si>
  <si>
    <t>EPI - FAMILIA ALMOXARIFE - HORISTA (ENCARGOS COMPLEMENTARES - COLETADO CAIXA)</t>
  </si>
  <si>
    <t>Mão de Obra</t>
  </si>
  <si>
    <t>00000253</t>
  </si>
  <si>
    <t>ALMOXARIFE (HORISTA)</t>
  </si>
  <si>
    <t>00043462</t>
  </si>
  <si>
    <t>FERRAMENTAS - FAMILIA ENGENHEIRO CIVIL - HORISTA (ENCARGOS COMPLEMENTARES - COLETADO CAIXA)</t>
  </si>
  <si>
    <t>00043486</t>
  </si>
  <si>
    <t>EPI - FAMILIA ENGENHEIRO CIVIL - HORISTA (ENCARGOS COMPLEMENTARES - COLETADO CAIXA)</t>
  </si>
  <si>
    <t>00002706</t>
  </si>
  <si>
    <t>ENGENHEIRO CIVIL DE OBRA JUNIOR (HORISTA)</t>
  </si>
  <si>
    <t>00043487</t>
  </si>
  <si>
    <t>EPI - FAMILIA ENCARREGADO GERAL - HORISTA (ENCARGOS COMPLEMENTARES - COLETADO CAIXA)</t>
  </si>
  <si>
    <t>00043463</t>
  </si>
  <si>
    <t>FERRAMENTAS - FAMILIA ENCARREGADO GERAL - HORISTA (ENCARGOS COMPLEMENTARES - COLETADO CAIXA)</t>
  </si>
  <si>
    <t>00004069</t>
  </si>
  <si>
    <t>MESTRE DE OBRAS (HORISTA)</t>
  </si>
  <si>
    <t>00043459</t>
  </si>
  <si>
    <t>FERRAMENTAS - FAMILIA CARPINTEIRO DE FORMAS - HORISTA (ENCARGOS COMPLEMENTARES - COLETADO CAIXA)</t>
  </si>
  <si>
    <t>00043488</t>
  </si>
  <si>
    <t>EPI - FAMILIA OPERADOR ESCAVADEIRA - HORISTA (ENCARGOS COMPLEMENTARES - COLETADO CAIXA)</t>
  </si>
  <si>
    <t>00043467</t>
  </si>
  <si>
    <t>FERRAMENTAS - FAMILIA SERVENTE - HORISTA (ENCARGOS COMPLEMENTARES - COLETADO CAIXA)</t>
  </si>
  <si>
    <t>00037371</t>
  </si>
  <si>
    <t>TRANSPORTE - HORISTA (COLETADO CAIXA - ENCARGOS COMPLEMENTARES)</t>
  </si>
  <si>
    <t>00043483</t>
  </si>
  <si>
    <t>EPI - FAMILIA CARPINTEIRO DE FORMAS - HORISTA (ENCARGOS COMPLEMENTARES - COLETADO CAIXA)</t>
  </si>
  <si>
    <t>00043491</t>
  </si>
  <si>
    <t>EPI - FAMILIA SERVENTE - HORISTA (ENCARGOS COMPLEMENTARES - COLETADO CAIXA)</t>
  </si>
  <si>
    <t>00043464</t>
  </si>
  <si>
    <t>FERRAMENTAS - FAMILIA OPERADOR ESCAVADEIRA - HORISTA (ENCARGOS COMPLEMENTARES - COLETADO CAIXA)</t>
  </si>
  <si>
    <t>00037370</t>
  </si>
  <si>
    <t>ALIMENTACAO - HORISTA (COLETADO CAIXA - ENCARGOS COMPLEMENTARES)</t>
  </si>
  <si>
    <t>Equipamento</t>
  </si>
  <si>
    <t>00014618</t>
  </si>
  <si>
    <t>SERRA CIRCULAR DE BANCADA COM MOTOR ELETRICO, POTENCIA DE *1600* W, PARA DISCO DE DIAMETRO DE 10" (250 MM)</t>
  </si>
  <si>
    <t>Especiais</t>
  </si>
  <si>
    <t>00002705</t>
  </si>
  <si>
    <t>ENERGIA ELETRICA ATE 2000 KWH INDUSTRIAL, SEM DEMANDA</t>
  </si>
  <si>
    <t>KWH</t>
  </si>
  <si>
    <t>Material</t>
  </si>
  <si>
    <t>00000370</t>
  </si>
  <si>
    <t>AREIA MEDIA - POSTO JAZIDA/FORNECEDOR (RETIRADO NA JAZIDA, SEM TRANSPORTE)</t>
  </si>
  <si>
    <t>00004721</t>
  </si>
  <si>
    <t>PEDRA BRITADA N. 1 (9,5 a 19 MM) POSTO PEDREIRA/FORNECEDOR, SEM FRETE</t>
  </si>
  <si>
    <t>00005068</t>
  </si>
  <si>
    <t>PREGO DE ACO POLIDO COM CABECA 17 X 21 (2 X 11)</t>
  </si>
  <si>
    <t>00007356</t>
  </si>
  <si>
    <t>TINTA LATEX ACRILICA PREMIUM, COR BRANCO FOSCO</t>
  </si>
  <si>
    <t>L</t>
  </si>
  <si>
    <t>00001379</t>
  </si>
  <si>
    <t>CIMENTO PORTLAND COMPOSTO CP II-32</t>
  </si>
  <si>
    <t>00010567</t>
  </si>
  <si>
    <t>TABUA *2,5 X 23* CM EM PINUS, MISTA OU EQUIVALENTE DA REGIAO - BRUTA</t>
  </si>
  <si>
    <t>00004417</t>
  </si>
  <si>
    <t>SARRAFO NAO APARELHADO *2,5 X 7* CM, EM MACARANDUBA/MASSARANDUBA, ANGELIM, PEROBA-ROSA OU EQUIVALENTE DA REGIAO - BRUTA</t>
  </si>
  <si>
    <t>00004433</t>
  </si>
  <si>
    <t>CAIBRO NAO APARELHADO *6 X 6* CM, EM MACARANDUBA/MASSARANDUBA, ANGELIM OU EQUIVALENTE DA REGIAO - BRUTA</t>
  </si>
  <si>
    <t>00001213</t>
  </si>
  <si>
    <t>CARPINTEIRO DE FORMAS (HORISTA)</t>
  </si>
  <si>
    <t>00006117</t>
  </si>
  <si>
    <t>CARPINTEIRO AUXILIAR (HORISTA)</t>
  </si>
  <si>
    <t>00006111</t>
  </si>
  <si>
    <t>SERVENTE DE OBRAS (HORISTA)</t>
  </si>
  <si>
    <t>00004230</t>
  </si>
  <si>
    <t>OPERADOR DE MAQUINAS E TRATORES DIVERSOS - TERRAPLANAGEM (HORISTA)</t>
  </si>
  <si>
    <t>00006193</t>
  </si>
  <si>
    <t>TABUA NAO APARELHADA *2,5 X 20* CM, EM MACARANDUBA/MASSARANDUBA, ANGELIM OU EQUIVALENTE DA REGIAO - BRUTA</t>
  </si>
  <si>
    <t>00005067</t>
  </si>
  <si>
    <t>PREGO DE ACO POLIDO COM CABECA 16 X 24 (2 1/4 X 12)</t>
  </si>
  <si>
    <t>INS-78877918</t>
  </si>
  <si>
    <t>LONA PARA IMPRESSÃO DIGITAL.COT.03/2024</t>
  </si>
  <si>
    <t>00003992</t>
  </si>
  <si>
    <t>TABUA APARELHADA *2,5 X 30* CM, EM MACARANDUBA/MASSARANDUBA, ANGELIM OU EQUIVALENTE DA REGIAO</t>
  </si>
  <si>
    <t>00007243</t>
  </si>
  <si>
    <t>TELHA TRAPEZOIDAL EM ACO ZINCADO, SEM PINTURA, ALTURA DE APROXIMADAMENTE 40 MM, ESPESSURA DE 0,50 MM E LARGURA UTIL DE 980 MM</t>
  </si>
  <si>
    <t>00005061</t>
  </si>
  <si>
    <t>PREGO DE ACO POLIDO COM CABECA 18 X 27 (2 1/2 X 10)</t>
  </si>
  <si>
    <t>00043489</t>
  </si>
  <si>
    <t>EPI - FAMILIA PEDREIRO - HORISTA (ENCARGOS COMPLEMENTARES - COLETADO CAIXA)</t>
  </si>
  <si>
    <t>00043465</t>
  </si>
  <si>
    <t>FERRAMENTAS - FAMILIA PEDREIRO - HORISTA (ENCARGOS COMPLEMENTARES - COLETADO CAIXA)</t>
  </si>
  <si>
    <t>00004750</t>
  </si>
  <si>
    <t>PEDREIRO (HORISTA)</t>
  </si>
  <si>
    <t>00044497</t>
  </si>
  <si>
    <t>MONTADOR DE ESTRUTURAS METALICAS HORISTA</t>
  </si>
  <si>
    <t>E9606</t>
  </si>
  <si>
    <t>E9620</t>
  </si>
  <si>
    <t>00037731</t>
  </si>
  <si>
    <t>CARROCERIA FIXA ABERTA DE MADEIRA PARA TRANSPORTE GERAL DE CARGA SECA DIMENSOES APROXIMADAS 2,5 X 7,00 X 0,50 M (INCLUI MONTAGEM, NAO INCLUI CAMINHAO)</t>
  </si>
  <si>
    <t>00037752</t>
  </si>
  <si>
    <t>CAMINHAO TOCO, PESO BRUTO TOTAL 16000 KG, CARGA UTIL MAXIMA 11030 KG, DISTANCIA ENTRE EIXOS 5,41 M, POTENCIA 185 CV (INCLUI CABINE E CHASSI, NAO INCLUI CARROCERIA)</t>
  </si>
  <si>
    <t>00004221</t>
  </si>
  <si>
    <t>OLEO DIESEL COMBUSTIVEL COMUM METROPOLITANO S-10 OU S-500</t>
  </si>
  <si>
    <t>00004093</t>
  </si>
  <si>
    <t>MOTORISTA DE CAMINHAO (HORISTA)</t>
  </si>
  <si>
    <t>00037733</t>
  </si>
  <si>
    <t>CACAMBA METALICA BASCULANTE COM CAPACIDADE DE 6 M3 (INCLUI MONTAGEM, NAO INCLUI CAMINHAO)</t>
  </si>
  <si>
    <t>00020020</t>
  </si>
  <si>
    <t>MOTORISTA DE CAMINHAO-BASCULANTE (HORISTA)</t>
  </si>
  <si>
    <t>00010685</t>
  </si>
  <si>
    <t>ESCAVADEIRA HIDRAULICA SOBRE ESTEIRAS, CACAMBA 0,80M3, PESO OPERACIONAL 17T, POTENCIA BRUTA 111HP</t>
  </si>
  <si>
    <t>00004234</t>
  </si>
  <si>
    <t>OPERADOR DE ESCAVADEIRA (HORISTA)</t>
  </si>
  <si>
    <t>00040703</t>
  </si>
  <si>
    <t>MARTELO DEMOLIDOR ELETRICO, COM POTENCIA DE 2.000 W, FREQUENCIA DE 1.000 IMPACTOS POR MINUTO, FORÇA DE IMPACTO ENTRE 60 E 65 J, PESO DE 30 KG</t>
  </si>
  <si>
    <t>00004257</t>
  </si>
  <si>
    <t>OPERADOR DE MARTELETE OU MARTELETEIRO (HORISTA)</t>
  </si>
  <si>
    <t>00004760</t>
  </si>
  <si>
    <t>AZULEJISTA OU LADRILHEIRO (HORISTA)</t>
  </si>
  <si>
    <t>00044503</t>
  </si>
  <si>
    <t>JARDINEIRO (HORISTA)</t>
  </si>
  <si>
    <t>00043485</t>
  </si>
  <si>
    <t>EPI - FAMILIA ENCANADOR - HORISTA (ENCARGOS COMPLEMENTARES - COLETADO CAIXA)</t>
  </si>
  <si>
    <t>00043461</t>
  </si>
  <si>
    <t>FERRAMENTAS - FAMILIA ENCANADOR - HORISTA (ENCARGOS COMPLEMENTARES - COLETADO CAIXA)</t>
  </si>
  <si>
    <t>00002696</t>
  </si>
  <si>
    <t>ENCANADOR OU BOMBEIRO HIDRAULICO (HORISTA)</t>
  </si>
  <si>
    <t>00001214</t>
  </si>
  <si>
    <t>CARPINTEIRO DE ESQUADRIAS (HORISTA)</t>
  </si>
  <si>
    <t>00043460</t>
  </si>
  <si>
    <t>FERRAMENTAS - FAMILIA ELETRICISTA - HORISTA (ENCARGOS COMPLEMENTARES - COLETADO CAIXA)</t>
  </si>
  <si>
    <t>00043484</t>
  </si>
  <si>
    <t>EPI - FAMILIA ELETRICISTA - HORISTA (ENCARGOS COMPLEMENTARES - COLETADO CAIXA)</t>
  </si>
  <si>
    <t>00000867</t>
  </si>
  <si>
    <t>CABO DE COBRE NU 50 MM2 MEIO-DURO</t>
  </si>
  <si>
    <t>00002436</t>
  </si>
  <si>
    <t>ELETRICISTA (HORISTA)</t>
  </si>
  <si>
    <t>00000247</t>
  </si>
  <si>
    <t>AJUDANTE DE ELETRICISTA (HORISTA)</t>
  </si>
  <si>
    <t>00013458</t>
  </si>
  <si>
    <t>COMPACTADOR DE SOLOS DE PERCURSAO (SOQUETE) COM MOTOR A GASOLINA 4 TEMPOS DE 4 HP (4 CV)</t>
  </si>
  <si>
    <t>00037758</t>
  </si>
  <si>
    <t>CAMINHAO TRUCADO, PESO BRUTO TOTAL 23000 KG, CARGA UTIL MAXIMA 15285 KG, DISTANCIA ENTRE EIXOS 4,80 M, POTENCIA 326 CV (INCLUI CABINE E CHASSI, NAO INCLUI CARROCERIA)</t>
  </si>
  <si>
    <t>00037736</t>
  </si>
  <si>
    <t>TANQUE DE ACO CARBONO NAO REVESTIDO, PARA TRANSPORTE DE AGUA COM CAPACIDADE DE 10 M3, COM BOMBA CENTRIFUGA POR TOMADA DE FORCA, VAZAO MAXIMA *75* M3/H (INCLUI MONTAGEM, NAO INCLUI CAMINHAO)</t>
  </si>
  <si>
    <t>00004222</t>
  </si>
  <si>
    <t>GASOLINA COMUM</t>
  </si>
  <si>
    <t>00004262</t>
  </si>
  <si>
    <t>PA CARREGADEIRA SOBRE RODAS, POTENCIA LIQUIDA 128 HP, CAPACIDADE DA CACAMBA DE 1,7 A 2,8 M3, PESO OPERACIONAL MAXIMO DE 11632 KG</t>
  </si>
  <si>
    <t>00010535</t>
  </si>
  <si>
    <t>BETONEIRA CAPACIDADE NOMINAL 400 L, CAPACIDADE DE MISTURA  280 L, MOTOR ELETRICO TRIFASICO 220/380 V POTENCIA 2 CV, SEM CARREGADOR</t>
  </si>
  <si>
    <t>00038543</t>
  </si>
  <si>
    <t>PERFURATRIZ HIDRAULICA COM TRADO CURTO ACOPLADO, PROFUNDIDADE MAXIMA DE 20 M, DIAMETRO MAXIMO DE 1500 MM, POTENCIA INSTALADA DE 137 HP, MESA ROTATIVA COM TORQUE MAXIMO DE 30 KNM (INCLUI MONTAGEM, NAO INCLUI CAMINHAO)</t>
  </si>
  <si>
    <t>00044061</t>
  </si>
  <si>
    <t>CAMINHAO TRUCADO, PESO BRUTO TOTAL 23000 KG, CARGA UTIL MAXIMA 16540 KG, DISTANCIA ENTRE EIXOS 4,80 M, POTENCIA 256 CV (INCLUI CABINE E CHASSI, NAO INCLUI CARROCERIA)</t>
  </si>
  <si>
    <t>00002707</t>
  </si>
  <si>
    <t>ENGENHEIRO CIVIL DE OBRA PLENO (HORISTA)</t>
  </si>
  <si>
    <t>00037666</t>
  </si>
  <si>
    <t>OPERADOR DE BETONEIRA ESTACIONARIA / MISTURADOR (HORISTA)</t>
  </si>
  <si>
    <t>00004248</t>
  </si>
  <si>
    <t>OPERADOR DE PA CARREGADEIRA (HORISTA)</t>
  </si>
  <si>
    <t>00043132</t>
  </si>
  <si>
    <t>ARAME RECOZIDO 16 BWG, D = 1,65 MM (0,016 KG/M) OU 18 BWG, D = 1,25 MM (0,01 KG/M)</t>
  </si>
  <si>
    <t>00039017</t>
  </si>
  <si>
    <t>ESPACADOR / DISTANCIADOR CIRCULAR COM ENTRADA LATERAL, EM PLASTICO, PARA VERGALHAO *4,2 A 12,5* MM, COBRIMENTO 20 MM</t>
  </si>
  <si>
    <t>00000034</t>
  </si>
  <si>
    <t>ACO CA-50, 10,0 MM, VERGALHAO</t>
  </si>
  <si>
    <t>00000378</t>
  </si>
  <si>
    <t>ARMADOR (HORISTA)</t>
  </si>
  <si>
    <t>00006114</t>
  </si>
  <si>
    <t>AJUDANTE DE ARMADOR (HORISTA)</t>
  </si>
  <si>
    <t>00043059</t>
  </si>
  <si>
    <t>ACO CA-60, 4,2 MM, OU 5,0 MM, OU 6,0 MM, OU 7,0 MM, VERGALHAO</t>
  </si>
  <si>
    <t>00036397</t>
  </si>
  <si>
    <t>BETONEIRA, CAPACIDADE NOMINAL 600 L, CAPACIDADE DE MISTURA  360L, MOTOR ELETRICO TRIFASICO 220/380V, POTENCIA 4CV, EXCLUSO CARREGADOR</t>
  </si>
  <si>
    <t>00004517</t>
  </si>
  <si>
    <t>SARRAFO *2,5 X 7,5* CM EM PINUS, MISTA OU EQUIVALENTE DA REGIAO - BRUTA</t>
  </si>
  <si>
    <t>00002692</t>
  </si>
  <si>
    <t>DESMOLDANTE PROTETOR PARA FORMAS DE MADEIRA, DE BASE OLEOSA EMULSIONADA EM AGUA</t>
  </si>
  <si>
    <t>00004491</t>
  </si>
  <si>
    <t>PONTALETE *7,5 X 7,5* CM EM PINUS, MISTA OU EQUIVALENTE DA REGIAO - BRUTA</t>
  </si>
  <si>
    <t>00006212</t>
  </si>
  <si>
    <t>TABUA *2,5 X 30 CM EM PINUS, MISTA OU EQUIVALENTE DA REGIAO - BRUTA</t>
  </si>
  <si>
    <t>00005074</t>
  </si>
  <si>
    <t>PREGO DE ACO POLIDO COM CABECA 15 X 18 (1 1/2 X 13)</t>
  </si>
  <si>
    <t>00040304</t>
  </si>
  <si>
    <t>PREGO DE ACO POLIDO COM CABECA DUPLA 17 X 27 (2 1/2 X 11)</t>
  </si>
  <si>
    <t>00000032</t>
  </si>
  <si>
    <t>ACO CA-50, 6,3 MM, VERGALHAO</t>
  </si>
  <si>
    <t>00000033</t>
  </si>
  <si>
    <t>ACO CA-50, 8,0 MM, VERGALHAO</t>
  </si>
  <si>
    <t>00043055</t>
  </si>
  <si>
    <t>ACO CA-50, 12,5 MM OU 16,0 MM, VERGALHAO</t>
  </si>
  <si>
    <t>00013896</t>
  </si>
  <si>
    <t>VIBRADOR DE IMERSAO, DIAMETRO DA PONTEIRA DE *45* MM, COM MOTOR ELETRICO TRIFASICO DE 2 HP (2 CV)</t>
  </si>
  <si>
    <t>00040275</t>
  </si>
  <si>
    <t>LOCACAO DE VIGA SANDUICHE METALICA VAZADA PARA TRAVAMENTO DE PILARES, ALTURA DE *8* CM, LARGURA DE *6* CM E EXTENSAO DE 2 M</t>
  </si>
  <si>
    <t>00040271</t>
  </si>
  <si>
    <t>LOCACAO DE APRUMADOR METALICO DE PILAR, COM ALTURA E ANGULO REGULAVEIS, EXTENSAO DE *1,50* A *2,80* M</t>
  </si>
  <si>
    <t>00040287</t>
  </si>
  <si>
    <t>LOCACAO DE BARRA DE ANCORAGEM DE 0,80 A 1,20 M DE EXTENSAO, COM ROSCA DE 5/8", INCLUINDO PORCA E FLANGE</t>
  </si>
  <si>
    <t>MES</t>
  </si>
  <si>
    <t>00001358</t>
  </si>
  <si>
    <t>CHAPA/PAINEL DE MADEIRA COMPENSADA RESINADA (MADEIRITE RESINADO ROSA) PARA FORMA DE CONCRETO, DE 2200 x 1100 MM, E = 17 MM</t>
  </si>
  <si>
    <t>00005073</t>
  </si>
  <si>
    <t>PREGO DE ACO POLIDO COM CABECA 17 X 24 (2 1/4 X 11)</t>
  </si>
  <si>
    <t>00038408</t>
  </si>
  <si>
    <t>CONCRETO USINADO BOMBEAVEL, CLASSE DE RESISTENCIA C25, COM BRITA 0 E 1, SLUMP = 190 +/- 20 MM, EXCLUI SERVICO DE BOMBEAMENTO (NBR 8953)</t>
  </si>
  <si>
    <t>00001345</t>
  </si>
  <si>
    <t>CHAPA/PAINEL DE MADEIRA COMPENSADA PLASTIFICADA (MADEIRITE PLASTIFICADO) PARA FORMA DE CONCRETO, DE 2200 x 1100 MM, E = *17* MM</t>
  </si>
  <si>
    <t>00036487</t>
  </si>
  <si>
    <t>GUINCHO ELETRICO DE COLUNA, CAPACIDADE 400 KG, COM MOTO FREIO, MOTOR TRIFASICO DE 1,25 CV</t>
  </si>
  <si>
    <t>00040664</t>
  </si>
  <si>
    <t>PERFIL CARTOLA DE ACO GALVANIZADO, *20 X 30 X 10* MM, E =  0,8 MM</t>
  </si>
  <si>
    <t>00040547</t>
  </si>
  <si>
    <t>PARAFUSO ZINCADO, AUTOBROCANTE, FLANGEADO, 4,2 MM X 19 MM</t>
  </si>
  <si>
    <t>CENTO</t>
  </si>
  <si>
    <t>00040535</t>
  </si>
  <si>
    <t>PERFIL "U" SIMPLES, EM CHAPA DOBRADA DE ACO LAMINADO, E = 2,65 MM, H = 75 MM, L = 40 MM (3,04 KG/M)</t>
  </si>
  <si>
    <t>00043083</t>
  </si>
  <si>
    <t>PERFIL "U" ENRIJECIDO, EM CHAPA DOBRADA DE ACO LAMINADO, E = 3,75 MM, H = 200 MM, L = 75 MM (9,94 KG/M)</t>
  </si>
  <si>
    <t>00040424</t>
  </si>
  <si>
    <t>CHAPA DE ACO CARBONO LAMINADO A QUENTE, QUALIDADE ESTRUTURAL, BITOLA 3/16", E =4,75 MM (37,29 KG/M2)</t>
  </si>
  <si>
    <t>00001330</t>
  </si>
  <si>
    <t>CHAPA DE ACO GROSSA, ASTM A36, E = 1/4 " (6,35 MM) 49,79 KG/M2</t>
  </si>
  <si>
    <t>00040839</t>
  </si>
  <si>
    <t>PARAFUSO, ASTM A307 - GRAU A, SEXTAVADO, ZINCADO, DIAMETRO 3/8" (9,52 MM), COMPRIMENTO 1 " (25,4 MM)</t>
  </si>
  <si>
    <t>00040549</t>
  </si>
  <si>
    <t>PARAFUSO, COMUM, ASTM A307, SEXTAVADO, DIAMETRO 1/2" (12,7 MM), COMPRIMENTO 1" (25,4 MM)</t>
  </si>
  <si>
    <t>00004253</t>
  </si>
  <si>
    <t>OPERADOR DE GUINCHO OU GUINCHEIRO (HORISTA)</t>
  </si>
  <si>
    <t>00044474</t>
  </si>
  <si>
    <t>GUINDASTE HIDRAULICO AUTOPROPELIDO, COM LANCA TELESCOPICA 40 M, CAPACIDADE MAXIMA 60 T, POTENCIA 260 KW, TRACAO  6 X 6</t>
  </si>
  <si>
    <t>00010997</t>
  </si>
  <si>
    <t>ELETRODO REVESTIDO AWS - E7018, DIAMETRO IGUAL A 4,00 MM</t>
  </si>
  <si>
    <t>00011964</t>
  </si>
  <si>
    <t>PARAFUSO DE ACO ZINCADO, TIPO CHUMBADOR PARABOLT, DIAMETRO 3/8", COMPRIMENTO 75 MM</t>
  </si>
  <si>
    <t>00040598</t>
  </si>
  <si>
    <t>PERFIL "U" SIMPLES, EM CHAPA DOBRADA DE ACO LAMINADO, E = 3 MM, H = 125 MM, L = 50 MM (5,07 KG/M)</t>
  </si>
  <si>
    <t>00004777</t>
  </si>
  <si>
    <t>CANTONEIRA ACO ABAS IGUAIS (QUALQUER BITOLA), ESPESSURA ENTRE 1/8" E 1/4"</t>
  </si>
  <si>
    <t>00004254</t>
  </si>
  <si>
    <t>OPERADOR DE GUINDASTE (HORISTA)</t>
  </si>
  <si>
    <t>00007173</t>
  </si>
  <si>
    <t>TELHA DE BARRO / CERAMICA, NAO ESMALTADA, TIPO COLONIAL, CANAL, PLAN, PAULISTA, COMPRIMENTO DE *44 A 50* CM, RENDIMENTO DE COBERTURA DE *26* TELHAS/M2</t>
  </si>
  <si>
    <t>MIL</t>
  </si>
  <si>
    <t>00012869</t>
  </si>
  <si>
    <t>TELHADOR (HORISTA)</t>
  </si>
  <si>
    <t>00037544</t>
  </si>
  <si>
    <t>MISTURADOR DE ARGAMASSA, EIXO HORIZONTAL, CAPACIDADE DE MISTURA 300 KG, MOTOR ELETRICO TRIFASICO 220/380 V, POTENCIA 5 CV</t>
  </si>
  <si>
    <t>00007181</t>
  </si>
  <si>
    <t>CUMEEIRA PARA TELHA CERAMICA, COMPRIMENTO DE *41* CM, RENDIMENTO DE *3* TELHAS/M</t>
  </si>
  <si>
    <t>00001106</t>
  </si>
  <si>
    <t>CAL HIDRATADA CH-I PARA ARGAMASSAS</t>
  </si>
  <si>
    <t>00005104</t>
  </si>
  <si>
    <t>REBITE DE REPUXO EM ALUMINIO VAZADO, DIAMETRO 3,2 X 8 MM DE COMPRIMENTO (1KG = 1025 UNIDADES)</t>
  </si>
  <si>
    <t>00013388</t>
  </si>
  <si>
    <t>SOLDA EM BARRA DE ESTANHO-CHUMBO 50/50</t>
  </si>
  <si>
    <t>00000142</t>
  </si>
  <si>
    <t>SELANTE ELASTICO MONOCOMPONENTE A BASE DE POLIURETANO (PU) PARA JUNTAS DIVERSAS</t>
  </si>
  <si>
    <t>310ML</t>
  </si>
  <si>
    <t>00040784</t>
  </si>
  <si>
    <t>CALHA QUADRADA DE CHAPA DE ACO GALVANIZADA NUM 24, CORTE 100 CM</t>
  </si>
  <si>
    <t>00006189</t>
  </si>
  <si>
    <t>TABUA NAO APARELHADA *2,5 X 30* CM, EM MACARANDUBA/MASSARANDUBA, ANGELIM OU EQUIVALENTE DA REGIAO - BRUTA</t>
  </si>
  <si>
    <t>00037395</t>
  </si>
  <si>
    <t>PINO DE ACO COM FURO, HASTE = 27 MM (ACAO DIRETA)</t>
  </si>
  <si>
    <t>00034557</t>
  </si>
  <si>
    <t>TELA DE ACO SOLDADA GALVANIZADA/ZINCADA PARA ALVENARIA, FIO D = *1,20 A 1,70* MM, MALHA 15 X 15 MM, (C X L) *50 X 7,5* CM</t>
  </si>
  <si>
    <t>00007271</t>
  </si>
  <si>
    <t>BLOCO CERAMICO / TIJOLO VAZADO PARA ALVENARIA DE VEDACAO, 8 FUROS NA HORIZONTAL, DE 9 X 19 X 19 CM (L XA X C)</t>
  </si>
  <si>
    <t>00000131</t>
  </si>
  <si>
    <t>ADESIVO ESTRUTURAL A BASE DE RESINA EPOXI, BICOMPONENTE, PASTOSO (TIXOTROPICO)</t>
  </si>
  <si>
    <t>00037596</t>
  </si>
  <si>
    <t>ARGAMASSA COLANTE TIPO AC III E</t>
  </si>
  <si>
    <t>00044476</t>
  </si>
  <si>
    <t>DIVISORIA EM GRANITO, COM DUAS FACES POLIDAS, TIPO ANDORINHA/ QUARTZ/ CASTELO/ CORUMBA OU OUTROS EQUIVALENTES DA REGIAO, E=  *3,0*  CM</t>
  </si>
  <si>
    <t>00004755</t>
  </si>
  <si>
    <t>MARMORISTA / GRANITEIRO (HORISTA)</t>
  </si>
  <si>
    <t>00013954</t>
  </si>
  <si>
    <t>POLIDORA DE PISO (POLITRIZ) ELETRICA, MOTOR MONOFASICO DE 4 HP, PESO DE 100 KG, DIAMETRO DO TRABALHO DE 450 MM</t>
  </si>
  <si>
    <t>00044528</t>
  </si>
  <si>
    <t>CIMENTO PORTLAND ESTRUTURAL BRANCO CPB - 32 ou CPB - 40</t>
  </si>
  <si>
    <t>00003671</t>
  </si>
  <si>
    <t>JUNTA PLASTICA DE DILATACAO PARA PISOS, COR CINZA, 17 X 3 MM (ALTURA X ESPESSURA)</t>
  </si>
  <si>
    <t>00006085</t>
  </si>
  <si>
    <t>SELADOR ACRILICO OPACO PREMIUM INTERIOR/EXTERIOR</t>
  </si>
  <si>
    <t>00041967</t>
  </si>
  <si>
    <t>CERA LIQUIDA INCOLOR MULTIPISO</t>
  </si>
  <si>
    <t>00004824</t>
  </si>
  <si>
    <t>GRANILHA/ GRANA/ PEDRISCO OU AGREGADO EM MARMORE/ GRANITO/ QUARTZO E CALCARIO, PRETO, CINZA, PALHA OU BRANCO</t>
  </si>
  <si>
    <t>00038195</t>
  </si>
  <si>
    <t>PISO EM PORCELANATO, BORDA RETA, EXTRA, LISO, MONOCOLOR, ACETINADO OU POLIDO, FORMATO MAIOR QUE 2025 CM2</t>
  </si>
  <si>
    <t>00034357</t>
  </si>
  <si>
    <t>REJUNTE CIMENTICIO, QUALQUER COR</t>
  </si>
  <si>
    <t>00037595</t>
  </si>
  <si>
    <t>ARGAMASSA COLANTE TIPO AC III</t>
  </si>
  <si>
    <t>00007334</t>
  </si>
  <si>
    <t>ADITIVO ADESIVO LIQUIDO PARA ARGAMASSAS DE REVESTIMENTOS CIMENTICIOS</t>
  </si>
  <si>
    <t>00007156</t>
  </si>
  <si>
    <t>TELA DE ACO SOLDADA NERVURADA, CA-60, Q-196, (3,11 KG/M2), DIAMETRO DO FIO = 5,0 MM, LARGURA = 2,45 M, ESPACAMENTO DA MALHA = 10 X 10 CM</t>
  </si>
  <si>
    <t>00004509</t>
  </si>
  <si>
    <t>SARRAFO *2,5 X 10* CM EM PINUS, MISTA OU EQUIVALENTE DA REGIAO - BRUTA</t>
  </si>
  <si>
    <t>00020232</t>
  </si>
  <si>
    <t>SOLEIRA EM GRANITO, POLIDO, TIPO ANDORINHA/ QUARTZ/ CASTELO/ CORUMBA OU OUTROS EQUIVALENTES DA REGIAO, L= *15* CM, E=  *2,0* CM</t>
  </si>
  <si>
    <t>00039430</t>
  </si>
  <si>
    <t>PENDURAL OU PRESILHA REGULADORA, EM ACO GALVANIZADO, COM CORPO, MOLA E REBITE, PARA PERFIL TIPO CANALETA DE ESTRUTURA EM FORROS DRYWALL</t>
  </si>
  <si>
    <t>00043131</t>
  </si>
  <si>
    <t>ARAME GALVANIZADO 6 BWG, D = 5,16 MM (0,157 KG/M), OU 8 BWG, D = 4,19 MM (0,101 KG/M), OU 10 BWG, D = 3,40 MM (0,0713 KG/M)</t>
  </si>
  <si>
    <t>00043740</t>
  </si>
  <si>
    <t>PLACA / CHAPA DE GESSO ACARTONADO, RESISTENTE AO FOGO (RF), COR ROSA, E = 15 MM, 1200 X 2400 MM (L X C)</t>
  </si>
  <si>
    <t>00039435</t>
  </si>
  <si>
    <t>PARAFUSO DRY WALL, EM ACO FOSFATIZADO, CABECA TROMBETA E PONTA AGULHA (TA), COMPRIMENTO 25 MM</t>
  </si>
  <si>
    <t>00039443</t>
  </si>
  <si>
    <t>PARAFUSO DRY WALL, EM ACO ZINCADO, CABECA LENTILHA E PONTA BROCA (LB), LARGURA 4,2 MM, COMPRIMENTO 13 MM</t>
  </si>
  <si>
    <t>00039432</t>
  </si>
  <si>
    <t>FITA DE PAPEL REFORCADA COM LAMINA DE METAL PARA REFORCO DE CANTOS DE CHAPA DE GESSO PARA DRYWALL</t>
  </si>
  <si>
    <t>00039434</t>
  </si>
  <si>
    <t>MASSA DE REJUNTE EM PO PARA DRYWALL, A BASE DE GESSO, SECAGEM RAPIDA, PARA TRATAMENTO DE JUNTAS DE CHAPA DE GESSO (NECESSITA ADICAO DE AGUA)</t>
  </si>
  <si>
    <t>00039427</t>
  </si>
  <si>
    <t>PERFIL CANALETA, FORMATO C, EM ACO ZINCADO, PARA ESTRUTURA FORRO DRYWALL, E = 0,5 MM, *46 X 18* (L X H), COMPRIMENTO 3 M</t>
  </si>
  <si>
    <t>00039413</t>
  </si>
  <si>
    <t>PLACA / CHAPA DE GESSO ACARTONADO, STANDARD (ST), COR BRANCA, E = 12,5 MM, 1200 X 2400 MM (L X C)</t>
  </si>
  <si>
    <t>00036246</t>
  </si>
  <si>
    <t>ACABAMENTO SIMPLES/CONVENCIONAL PARA FORRO PVC, TIPO "U" OU "C", COR BRANCA, COMPRIMENTO 6 M</t>
  </si>
  <si>
    <t>00040552</t>
  </si>
  <si>
    <t>PARAFUSO, AUTOATARRAXANTE, CABECA CHATA, FENDA SIMPLES, EM ACO ZINCADO, 1/4" (6,35 MM) X 25 MM</t>
  </si>
  <si>
    <t>00000626</t>
  </si>
  <si>
    <t>MANTA LIQUIDA DE BASE ASFALTICA MODIFICADA COM A ADICAO DE ELASTOMEROS DILUIDOS EM SOLVENTE ORGANICO, APLICACAO A FRIO (MEMBRANA IMPERMEABILIZANTE ASFASTICA)</t>
  </si>
  <si>
    <t>00000242</t>
  </si>
  <si>
    <t>AJUDANTE ESPECIALIZADO (HORISTA)</t>
  </si>
  <si>
    <t>00012873</t>
  </si>
  <si>
    <t>IMPERMEABILIZADOR (HORISTA)</t>
  </si>
  <si>
    <t>00001381</t>
  </si>
  <si>
    <t>ARGAMASSA COLANTE AC I PARA CERAMICAS</t>
  </si>
  <si>
    <t>INS-08493037</t>
  </si>
  <si>
    <t>PORCELANATO RETIFICADO PEI 3 DIMENSOES DE 30X60</t>
  </si>
  <si>
    <t>00037411</t>
  </si>
  <si>
    <t>TELA DE ACO SOLDADA GALVANIZADA/ZINCADA PARA ALVENARIA, FIO D = *1,24 MM, MALHA 25 X 25 MM</t>
  </si>
  <si>
    <t>00000367</t>
  </si>
  <si>
    <t>AREIA GROSSA - POSTO JAZIDA/FORNECEDOR (RETIRADO NA JAZIDA, SEM TRANSPORTE)</t>
  </si>
  <si>
    <t>00043490</t>
  </si>
  <si>
    <t>EPI - FAMILIA PINTOR - HORISTA (ENCARGOS COMPLEMENTARES - COLETADO CAIXA)</t>
  </si>
  <si>
    <t>00043466</t>
  </si>
  <si>
    <t>FERRAMENTAS - FAMILIA PINTOR - HORISTA (ENCARGOS COMPLEMENTARES - COLETADO CAIXA)</t>
  </si>
  <si>
    <t>00007311</t>
  </si>
  <si>
    <t>TINTA ESMALTE SINTETICO PREMIUM ACETINADO</t>
  </si>
  <si>
    <t>00005318</t>
  </si>
  <si>
    <t>DILUENTE AGUARRAS</t>
  </si>
  <si>
    <t>00004783</t>
  </si>
  <si>
    <t>PINTOR (HORISTA)</t>
  </si>
  <si>
    <t>00007307</t>
  </si>
  <si>
    <t>FUNDO ANTICORROSIVO PARA METAIS FERROSOS (ZARCAO)</t>
  </si>
  <si>
    <t>00012815</t>
  </si>
  <si>
    <t>FITA CREPE ROLO DE 25 MM X 50 M</t>
  </si>
  <si>
    <t>00007348</t>
  </si>
  <si>
    <t>TINTA ACRILICA PREMIUM PARA PISO</t>
  </si>
  <si>
    <t>00003767</t>
  </si>
  <si>
    <t>LIXA EM FOLHA PARA PAREDE OU MADEIRA, NUMERO 120, COR VERMELHA</t>
  </si>
  <si>
    <t>00043626</t>
  </si>
  <si>
    <t>MASSA CORRIDA PARA SUPERFICIES DE AMBIENTES INTERNOS</t>
  </si>
  <si>
    <t>00043651</t>
  </si>
  <si>
    <t>MASSA ACRILICA PARA SUPERFICIES INTERNAS E EXTERNAS</t>
  </si>
  <si>
    <t>00037518</t>
  </si>
  <si>
    <t>PORTA DE ENROLAR MANUAL COMPLETA, PERFIL MEIA CANA CEGA, EM ACO GALVANIZADO COM PINTURA ELETROSTATICA, CHAPA NUMERO 24 " (SEM INSTALACAO)</t>
  </si>
  <si>
    <t>00006110</t>
  </si>
  <si>
    <t>SERRALHEIRO (HORISTA)</t>
  </si>
  <si>
    <t>00036888</t>
  </si>
  <si>
    <t>GUARNICAO / MOLDURA / ARREMATE DE ACABAMENTO PARA ESQUADRIA, EM ALUMINIO PERFIL 25, ACABAMENTO ANODIZADO BRANCO OU BRILHANTE, PARA 1 FACE</t>
  </si>
  <si>
    <t>00007568</t>
  </si>
  <si>
    <t>BUCHA DE NYLON SEM ABA S10, COM PARAFUSO DE 6,10 X 65 MM EM ACO ZINCADO COM ROSCA SOBERBA, CABECA CHATA E FENDA PHILLIPS</t>
  </si>
  <si>
    <t>00039025</t>
  </si>
  <si>
    <t>PORTA DE ABRIR EM ALUMINIO TIPO VENEZIANA, ACABAMENTO ANODIZADO NATURAL, SEM GUARNICAO/ALIZAR/VISTA, 87 X 210 CM</t>
  </si>
  <si>
    <t>00004377</t>
  </si>
  <si>
    <t>PARAFUSO DE ACO ZINCADO COM ROSCA SOBERBA, CABECA CHATA E FENDA SIMPLES, DIAMETRO 4,2 MM, COMPRIMENTO * 32 * MM</t>
  </si>
  <si>
    <t>00034381</t>
  </si>
  <si>
    <t>JANELA MAXIM AR, EM ALUMINIO PERFIL 25, 60 X 80 CM (A X L), ACABAMENTO BRANCO OU BRILHANTE, BATENTE DE 4 A 5 CM, COM VIDRO 4 MM, SEM GUARNICAO/ALIZAR</t>
  </si>
  <si>
    <t>00039961</t>
  </si>
  <si>
    <t>SILICONE ACETICO USO GERAL INCOLOR 280 G</t>
  </si>
  <si>
    <t>00036896</t>
  </si>
  <si>
    <t>JANELA DE CORRER, EM ALUMINIO PERFIL 25, 100 X 120 CM (A X L), 2 FLS MOVEIS, SEM BANDEIRA, ACABAMENTO BRANCO OU BRILHANTE, BATENTE DE 6 A 7 CM, COM VIDRO 4 MM, SEM GUARNICAO</t>
  </si>
  <si>
    <t>00034364</t>
  </si>
  <si>
    <t>JANELA DE CORRER, EM ALUMINIO PERFIL 25, 120 X 150 CM (A X L), 4 FLS, BANDEIRA COM BASCULA, ACABAMENTO BRANCO OU BRILHANTE, BATENTE/REQUADRO DE 6 A 14 CM, COM VIDRO 4 MM, SEM GUARNICAO/ALIZAR</t>
  </si>
  <si>
    <t>INS-62826934</t>
  </si>
  <si>
    <t>TELA DE PLÁSTICO ANTIMOSQUITO N°.18, MALHA 14, FIO3.COT.02/2024</t>
  </si>
  <si>
    <t>00000588</t>
  </si>
  <si>
    <t>CANTONEIRA EM ALUMINIO, ABAS IGUAIS, LARGURA DE 31,75 MM (1 1/4"), ESPESSURA DE 4,76 MM (3/16") E PESO LINEAR DE APROXIMADAMENTE 0,755 KG/M</t>
  </si>
  <si>
    <t>00011950</t>
  </si>
  <si>
    <t>BUCHA DE NYLON SEM ABA S6, COM PARAFUSO DE 4,20 X 40 MM EM ACO ZINCADO COM ROSCA SOBERBA, CABECA CHATA E FENDA PHILLIPS</t>
  </si>
  <si>
    <t>00007272</t>
  </si>
  <si>
    <t>ELEMENTO VAZADO CERAMICO QUADRADO (TIPO RETO OU REDONDO), *7 A 9 X 20 X 20* CM (L X A X C)</t>
  </si>
  <si>
    <t>00034747</t>
  </si>
  <si>
    <t>PEITORIL EM MARMORE, POLIDO, BRANCO COMUM, L= *15* CM, E=  *2,0* CM, COM PINGADEIRA</t>
  </si>
  <si>
    <t>00043617</t>
  </si>
  <si>
    <t>ADITIVO PLASTIFICANTE E ESTABILIZADOR PARA ARGAMASSAS DE ASSENTAMENTO E REBOCO, LIQUIDO E ISENTO DE CLORETOS</t>
  </si>
  <si>
    <t>00011953</t>
  </si>
  <si>
    <t>PARAFUSO FRANCES ZINCADO, DIAMETRO 1/2'', COMPRIMENTO 2'', COM PORCA E ARRUELA</t>
  </si>
  <si>
    <t>00009868</t>
  </si>
  <si>
    <t>TUBO PVC, SOLDAVEL, DE 25 MM, AGUA FRIA (NBR-5648)</t>
  </si>
  <si>
    <t>00038383</t>
  </si>
  <si>
    <t>LIXA D'AGUA EM FOLHA, GRAO 100</t>
  </si>
  <si>
    <t>00000246</t>
  </si>
  <si>
    <t>AUXILIAR DE ENCANADOR OU BOMBEIRO HIDRAULICO (HORISTA)</t>
  </si>
  <si>
    <t>00009869</t>
  </si>
  <si>
    <t>TUBO PVC, SOLDAVEL, DE 32 MM, AGUA FRIA (NBR-5648)</t>
  </si>
  <si>
    <t>00009874</t>
  </si>
  <si>
    <t>TUBO PVC, SOLDAVEL, DE 40 MM, AGUA FRIA (NBR-5648)</t>
  </si>
  <si>
    <t>00009875</t>
  </si>
  <si>
    <t>TUBO PVC, SOLDAVEL, DE 50 MM, AGUA FRIA (NBR-5648)</t>
  </si>
  <si>
    <t>00009873</t>
  </si>
  <si>
    <t>TUBO PVC, SOLDAVEL, DE 60 MM, AGUA FRIA (NBR-5648)</t>
  </si>
  <si>
    <t>00003148</t>
  </si>
  <si>
    <t>FITA VEDA ROSCA EM ROLOS DE 18 MM X 50 M (L X C)</t>
  </si>
  <si>
    <t>00006024</t>
  </si>
  <si>
    <t>REGISTRO PRESSAO COM ACABAMENTO E CANOPLA CROMADA, SIMPLES, BITOLA 3/4 " (REF 1416)</t>
  </si>
  <si>
    <t>00020083</t>
  </si>
  <si>
    <t>SOLUCAO PREPARADORA / LIMPADORA PARA PVC, FRASCO COM 1000 CM3</t>
  </si>
  <si>
    <t>00020080</t>
  </si>
  <si>
    <t>ADESIVO PLASTICO PARA PVC, FRASCO COM 175 GR</t>
  </si>
  <si>
    <t>00011678</t>
  </si>
  <si>
    <t>REGISTRO DE ESFERA, PVC, COM VOLANTE, VS, SOLDAVEL, DN 60 MM, COM CORPO DIVIDIDO</t>
  </si>
  <si>
    <t>00007258</t>
  </si>
  <si>
    <t>TIJOLO CERAMICO MACICO COMUM *5 X 10 X 20* CM (L X A X C)</t>
  </si>
  <si>
    <t>00020247</t>
  </si>
  <si>
    <t>PREGO DE ACO POLIDO COM CABECA 15 X 15 (1 1/4 X 13)</t>
  </si>
  <si>
    <t>00005069</t>
  </si>
  <si>
    <t>PREGO DE ACO POLIDO COM CABECA 17 X 27 (2 1/2 X 11)</t>
  </si>
  <si>
    <t>00000135</t>
  </si>
  <si>
    <t>ARGAMASSA POLIMERICA IMPERMEABILIZANTE SEMIFLEXIVEL, BICOMPONENTE, A BASE DE CIMENTO E ADITIVOS</t>
  </si>
  <si>
    <t>00004720</t>
  </si>
  <si>
    <t>PEDRA BRITADA N. 0, OU PEDRISCO (4,8 A 9,5 MM) POSTO PEDREIRA/FORNECEDOR, SEM FRETE</t>
  </si>
  <si>
    <t>00040791</t>
  </si>
  <si>
    <t>PERFURATRIZ MANUAL, TORQUE MAXIMO 83 N.M, POTENCIA 5 CV, COM DIAMETRO MAXIMO 4", PARA SOLO GRAMPEADO (INCLUI SUPORTE OU CHASSI TIPO MESA)</t>
  </si>
  <si>
    <t>00000122</t>
  </si>
  <si>
    <t>ADESIVO PLASTICO PARA PVC, FRASCO COM *850* GR</t>
  </si>
  <si>
    <t>00003539</t>
  </si>
  <si>
    <t>JOELHO PVC, SOLDAVEL, 90 GRAUS, 60 MM, COR MARROM, PARA AGUA FRIA PREDIAL</t>
  </si>
  <si>
    <t>00007143</t>
  </si>
  <si>
    <t>TE SOLDAVEL, PVC, 90 GRAUS, 60 MM, PARA AGUA FRIA PREDIAL (NBR 5648)</t>
  </si>
  <si>
    <t>00003529</t>
  </si>
  <si>
    <t>JOELHO PVC, SOLDAVEL, 90 GRAUS, 25 MM, COR MARROM, PARA AGUA FRIA PREDIAL</t>
  </si>
  <si>
    <t>00003524</t>
  </si>
  <si>
    <t>JOELHO PVC, SOLDAVEL, COM BUCHA DE LATAO, 90 GRAUS, 25 MM X 3/4", PARA AGUA FRIA PREDIAL</t>
  </si>
  <si>
    <t>00000065</t>
  </si>
  <si>
    <t>ADAPTADOR PVC SOLDAVEL CURTO COM BOLSA E ROSCA, 25 MM X 3/4", PARA AGUA FRIA</t>
  </si>
  <si>
    <t>00003906</t>
  </si>
  <si>
    <t>LUVA SOLDAVEL COM ROSCA, PVC, 25 MM X 3/4", PARA AGUA FRIA PREDIAL</t>
  </si>
  <si>
    <t>00020147</t>
  </si>
  <si>
    <t>JOELHO PVC, SOLDAVEL, COM BUCHA DE LATAO, 90 GRAUS, 25 MM X 1/2", PARA AGUA FRIA PREDIAL</t>
  </si>
  <si>
    <t>00007139</t>
  </si>
  <si>
    <t>TE SOLDAVEL, PVC, 90 GRAUS, 25 MM, PARA AGUA FRIA PREDIAL (NBR 5648)</t>
  </si>
  <si>
    <t>00007137</t>
  </si>
  <si>
    <t>TE PVC, SOLDAVEL, COM BUCHA DE LATAO NA BOLSA CENTRAL, 90 GRAUS, 25 MM X 1/2", PARA AGUA FRIA PREDIAL</t>
  </si>
  <si>
    <t>00003538</t>
  </si>
  <si>
    <t>JOELHO DE REDUCAO, PVC SOLDAVEL, 90 GRAUS, 32 MM X 25 MM, COR MARROM, PARA AGUA FRIA PREDIAL</t>
  </si>
  <si>
    <t>00003536</t>
  </si>
  <si>
    <t>JOELHO PVC, SOLDAVEL, 90 GRAUS, 32 MM, COR MARROM, PARA AGUA FRIA PREDIAL</t>
  </si>
  <si>
    <t>00007140</t>
  </si>
  <si>
    <t>TE SOLDAVEL, PVC, 90 GRAUS, 32 MM, PARA AGUA FRIA PREDIAL (NBR 5648)</t>
  </si>
  <si>
    <t>00007136</t>
  </si>
  <si>
    <t>TE DE REDUCAO, PVC, SOLDAVEL, 90 GRAUS, 32 MM X 25 MM, PARA AGUA FRIA PREDIAL</t>
  </si>
  <si>
    <t>00003535</t>
  </si>
  <si>
    <t>JOELHO PVC, SOLDAVEL, 90 GRAUS, 40 MM, COR MARROM, PARA AGUA FRIA PREDIAL</t>
  </si>
  <si>
    <t>00000812</t>
  </si>
  <si>
    <t>BUCHA DE REDUCAO DE PVC, SOLDAVEL, CURTA, COM 40 X 32 MM, PARA AGUA FRIA PREDIAL</t>
  </si>
  <si>
    <t>00007128</t>
  </si>
  <si>
    <t>TE DE REDUCAO, PVC, SOLDAVEL, 90 GRAUS, 40 MM X 32 MM, PARA AGUA FRIA PREDIAL</t>
  </si>
  <si>
    <t>00000829</t>
  </si>
  <si>
    <t>BUCHA DE REDUCAO DE PVC, SOLDAVEL, CURTA, COM 32 X 25 MM, PARA AGUA FRIA PREDIAL</t>
  </si>
  <si>
    <t>00003872</t>
  </si>
  <si>
    <t>LUVA DE REDUCAO SOLDAVEL, PVC, 40 MM X 32 MM, PARA AGUA FRIA PREDIAL</t>
  </si>
  <si>
    <t>00003847</t>
  </si>
  <si>
    <t>LUVA DE CORRER PARA TUBO SOLDAVEL, PVC, 50 MM, PARA AGUA FRIA PREDIAL</t>
  </si>
  <si>
    <t>00000819</t>
  </si>
  <si>
    <t>BUCHA DE REDUCAO DE PVC, SOLDAVEL, CURTA, COM 50 X 40 MM, PARA AGUA FRIA PREDIAL</t>
  </si>
  <si>
    <t>00000822</t>
  </si>
  <si>
    <t>BUCHA DE REDUCAO DE PVC, SOLDAVEL, LONGA, COM 60 X 50 MM, PARA AGUA FRIA PREDIAL</t>
  </si>
  <si>
    <t>00038022</t>
  </si>
  <si>
    <t>LUVA DE CORRER PARA TUBO SOLDAVEL, PVC, 60 MM, PARA AGUA FRIA PREDIAL</t>
  </si>
  <si>
    <t>00000816</t>
  </si>
  <si>
    <t>BUCHA DE REDUCAO DE PVC, SOLDAVEL, LONGA, COM 60 X 25 MM, PARA AGUA FRIA PREDIAL</t>
  </si>
  <si>
    <t>00000814</t>
  </si>
  <si>
    <t>BUCHA DE REDUCAO DE PVC, SOLDAVEL, LONGA, COM 60 X 32 MM, PARA AGUA FRIA PREDIAL</t>
  </si>
  <si>
    <t>00009835</t>
  </si>
  <si>
    <t>TUBO PVC  SERIE NORMAL, DN 40 MM, PARA ESGOTO  PREDIAL (NBR 5688)</t>
  </si>
  <si>
    <t>00009838</t>
  </si>
  <si>
    <t>TUBO PVC SERIE NORMAL, DN 50 MM, PARA ESGOTO PREDIAL (NBR 5688)</t>
  </si>
  <si>
    <t>00009837</t>
  </si>
  <si>
    <t>TUBO PVC SERIE NORMAL, DN 75 MM, PARA ESGOTO PREDIAL (NBR 5688)</t>
  </si>
  <si>
    <t>00009836</t>
  </si>
  <si>
    <t>TUBO PVC  SERIE NORMAL, DN 100 MM, PARA ESGOTO  PREDIAL (NBR 5688)</t>
  </si>
  <si>
    <t>00020065</t>
  </si>
  <si>
    <t>TUBO PVC  SERIE NORMAL, DN 150 MM, PARA ESGOTO  PREDIAL (NBR 5688)</t>
  </si>
  <si>
    <t>00041930</t>
  </si>
  <si>
    <t>TUBO COLETOR DE ESGOTO PVC, JEI, DN 200 MM (NBR 7362)</t>
  </si>
  <si>
    <t>00020078</t>
  </si>
  <si>
    <t>PASTA LUBRIFICANTE PARA TUBOS E CONEXOES COM JUNTA ELASTICA, EMBALAGEM DE *400* GR (USO EM PVC, ACO, POLIETILENO E OUTROS)</t>
  </si>
  <si>
    <t>00040331</t>
  </si>
  <si>
    <t>ASSENTADOR DE MANILHAS (HORISTA)</t>
  </si>
  <si>
    <t>00000123</t>
  </si>
  <si>
    <t>ADITIVO IMPERMEABILIZANTE DE PEGA NORMAL PARA ARGAMASSAS E CONCRETOS SEM ARMACAO, LIQUIDO E ISENTO DE CLORETOS</t>
  </si>
  <si>
    <t>00000650</t>
  </si>
  <si>
    <t>BLOCO DE VEDACAO DE CONCRETO, 9 X 19 X 39 CM (CLASSE C - NBR 6136)</t>
  </si>
  <si>
    <t>00036531</t>
  </si>
  <si>
    <t>RETROESCAVADEIRA SOBRE RODAS COM CARREGADEIRA, TRACAO 4 X 4, POTENCIA LIQUIDA 88 HP, PESO OPERACIONAL MINIMO DE 6674 KG, CAPACIDADE DA CARREGADEIRA DE 1,00 M3 E DA  RETROESCAVADEIRA MINIMA DE 0,26 M3, PROFUNDIDADE DE ESCAVACAO MAXIMA DE 4,37 M</t>
  </si>
  <si>
    <t>00005103</t>
  </si>
  <si>
    <t>CAIXA SIFONADA PVC, 100 X 100 X 50 MM, COM GRELHA REDONDA, BRANCA</t>
  </si>
  <si>
    <t>00011714</t>
  </si>
  <si>
    <t>CAIXA SIFONADA, PVC, 150 X *185* X 75 MM, COM GRELHA QUADRADA, BRANCA</t>
  </si>
  <si>
    <t>00011741</t>
  </si>
  <si>
    <t>RALO SIFONADO CILINDRICO, PVC, 100 X 40 MM,  COM GRELHA REDONDA BRANCA</t>
  </si>
  <si>
    <t>00000305</t>
  </si>
  <si>
    <t>ANEL BORRACHA, PARA TUBO PVC, REDE COLETOR ESGOTO, DN 150 MM (NBR 7362)</t>
  </si>
  <si>
    <t>00000301</t>
  </si>
  <si>
    <t>ANEL BORRACHA PARA TUBO ESGOTO PREDIAL, DN 100 MM (NBR 5688)</t>
  </si>
  <si>
    <t>00020145</t>
  </si>
  <si>
    <t>JUNCAO SIMPLES, PVC SERIE R, DN 150 X 100 MM, PARA ESGOTO PREDIAL</t>
  </si>
  <si>
    <t>00000297</t>
  </si>
  <si>
    <t>ANEL BORRACHA PARA TUBO ESGOTO PREDIAL, DN 75 MM (NBR 5688)</t>
  </si>
  <si>
    <t>00020044</t>
  </si>
  <si>
    <t>REDUCAO EXCENTRICA PVC, DN 100 X 75 MM, PARA ESGOTO PREDIAL</t>
  </si>
  <si>
    <t>00001966</t>
  </si>
  <si>
    <t>CURVA PVC CURTA 90 GRAUS, DN 100 MM, PARA ESGOTO PREDIAL</t>
  </si>
  <si>
    <t>00003528</t>
  </si>
  <si>
    <t>JOELHO PVC, SOLDAVEL, PB, 45 GRAUS, DN 100 MM, PARA ESGOTO PREDIAL</t>
  </si>
  <si>
    <t>00003670</t>
  </si>
  <si>
    <t>JUNCAO SIMPLES, PVC, 45 GRAUS, DN 100 X 100 MM, SERIE NORMAL PARA ESGOTO PREDIAL</t>
  </si>
  <si>
    <t>00020043</t>
  </si>
  <si>
    <t>REDUCAO EXCENTRICA PVC, DN 100 X 50 MM, PARA ESGOTO PREDIAL</t>
  </si>
  <si>
    <t>00000296</t>
  </si>
  <si>
    <t>ANEL BORRACHA PARA TUBO ESGOTO PREDIAL, DN 50 MM (NBR 5688)</t>
  </si>
  <si>
    <t>00010909</t>
  </si>
  <si>
    <t>JUNCAO DE REDUCAO INVERTIDA, PVC SOLDAVEL, 100 X 75 MM, SERIE NORMAL PARA ESGOTO PREDIAL</t>
  </si>
  <si>
    <t>00011655</t>
  </si>
  <si>
    <t>TE SANITARIO DE REDUCAO, PVC, DN 100 X 50 MM, SERIE NORMAL, PARA ESGOTO PREDIAL</t>
  </si>
  <si>
    <t>00010908</t>
  </si>
  <si>
    <t>JUNCAO DE REDUCAO INVERTIDA, PVC SOLDAVEL, 100 X 50 MM, SERIE NORMAL PARA ESGOTO PREDIAL</t>
  </si>
  <si>
    <t>00020086</t>
  </si>
  <si>
    <t>BUCHA DE REDUCAO DE PVC, SOLDAVEL, LONGA, 50 X 40 MM, PARA ESGOTO PREDIAL</t>
  </si>
  <si>
    <t>00011658</t>
  </si>
  <si>
    <t>TE SANITARIO, PVC, DN 75 X 75 MM, SERIE NORMAL PARA ESGOTO PREDIAL</t>
  </si>
  <si>
    <t>00003669</t>
  </si>
  <si>
    <t>JUNCAO DE REDUCAO INVERTIDA, PVC SOLDAVEL, 75 X 50 MM, SERIE NORMAL PARA ESGOTO PREDIAL</t>
  </si>
  <si>
    <t>00020042</t>
  </si>
  <si>
    <t>REDUCAO EXCENTRICA PVC, DN 75 X 50 MM, PARA ESGOTO PREDIAL</t>
  </si>
  <si>
    <t>00003509</t>
  </si>
  <si>
    <t>JOELHO PVC, SOLDAVEL, PB, 90 GRAUS, DN 75 MM, PARA ESGOTO PREDIAL</t>
  </si>
  <si>
    <t>00003519</t>
  </si>
  <si>
    <t>JOELHO PVC, SOLDAVEL, PB, 45 GRAUS, DN 75 MM, PARA ESGOTO PREDIAL</t>
  </si>
  <si>
    <t>00003526</t>
  </si>
  <si>
    <t>JOELHO PVC, SOLDAVEL, PB, 90 GRAUS, DN 50 MM, PARA ESGOTO PREDIAL</t>
  </si>
  <si>
    <t>00007097</t>
  </si>
  <si>
    <t>TE SANITARIO, PVC, DN 50 X 50 MM, SERIE NORMAL, PARA ESGOTO PREDIAL</t>
  </si>
  <si>
    <t>00003518</t>
  </si>
  <si>
    <t>JOELHO PVC, SOLDAVEL, PB, 45 GRAUS, DN 50 MM, PARA ESGOTO PREDIAL</t>
  </si>
  <si>
    <t>00003517</t>
  </si>
  <si>
    <t>JOELHO PVC, SOLDAVEL, BB, 90 GRAUS, SEM ANEL, DN 40 MM, PARA ESGOTO PREDIAL SECUNDARIO</t>
  </si>
  <si>
    <t>00003516</t>
  </si>
  <si>
    <t>JOELHO PVC, SOLDAVEL, BB, 45 GRAUS, DN 40 MM, PARA ESGOTO PREDIAL</t>
  </si>
  <si>
    <t>00003666</t>
  </si>
  <si>
    <t>JUNCAO SIMPLES, PVC, 45 GRAUS, DN 40 X 40 MM, SERIE NORMAL PARA ESGOTO PREDIAL</t>
  </si>
  <si>
    <t>00007116</t>
  </si>
  <si>
    <t>TE PVC SOLDAVEL, BBB, 90 GRAUS, DN 40 MM, PARA ESGOTO SECUNDARIO PREDIAL</t>
  </si>
  <si>
    <t>00003848</t>
  </si>
  <si>
    <t>LUVA DE CORRER, PVC, DN 50 MM, PARA ESGOTO PREDIAL</t>
  </si>
  <si>
    <t>00003895</t>
  </si>
  <si>
    <t>LUVA DE CORRER, PVC, DN 75 MM, PARA ESGOTO PREDIAL</t>
  </si>
  <si>
    <t>00003898</t>
  </si>
  <si>
    <t>LUVA SIMPLES, PVC, SOLDAVEL, DN 75 MM, SERIE NORMAL, PARA ESGOTO PREDIAL</t>
  </si>
  <si>
    <t>00003893</t>
  </si>
  <si>
    <t>LUVA DE CORRER, PVC, DN 100 MM, PARA ESGOTO PREDIAL</t>
  </si>
  <si>
    <t>00000299</t>
  </si>
  <si>
    <t>ANEL BORRACHA, DN 100 MM, PARA TUBO SERIE REFORCADA ESGOTO PREDIAL</t>
  </si>
  <si>
    <t>00020166</t>
  </si>
  <si>
    <t>LUVA DE CORRER, PVC SERIE R, 150 MM, PARA ESGOTO PREDIAL</t>
  </si>
  <si>
    <t>00009840</t>
  </si>
  <si>
    <t>TUBO PVC, SERIE R, DN 150 MM, PARA ESGOTO OU AGUAS PLUVIAIS PREDIAL (NBR 5688)</t>
  </si>
  <si>
    <t>00011244</t>
  </si>
  <si>
    <t>GRELHA FOFO ARTICULADA, CARGA MAXIMA 1,5 T, *300 X 1000* MM, E= *15* MM</t>
  </si>
  <si>
    <t>00011709</t>
  </si>
  <si>
    <t>RALO FOFO SEMIESFERICO, 150 MM, PARA LAJES/ CALHAS</t>
  </si>
  <si>
    <t>00000300</t>
  </si>
  <si>
    <t>ANEL BORRACHA, DN 150 MM, PARA TUBO SERIE REFORCADA ESGOTO PREDIAL</t>
  </si>
  <si>
    <t>00020098</t>
  </si>
  <si>
    <t>CURVA PVC, SERIE R, 87.30 GRAUS, CURTA, PARA PE-DE-COLUNA, DN 150 MM, PARA ESGOTO PREDIAL</t>
  </si>
  <si>
    <t>00020158</t>
  </si>
  <si>
    <t>JOELHO, PVC SERIE R, 90 GRAUS, DN 150 MM, PARA ESGOTO PREDIAL</t>
  </si>
  <si>
    <t>00011186</t>
  </si>
  <si>
    <t>ESPELHO CRISTAL E = 4 MM</t>
  </si>
  <si>
    <t>00010489</t>
  </si>
  <si>
    <t>VIDRACEIRO (HORISTA)</t>
  </si>
  <si>
    <t>00021112</t>
  </si>
  <si>
    <t>VALVULA DE DESCARGA EM METAL CROMADO PARA MICTORIO COM ACIONAMENTO POR PRESSAO E FECHAMENTO AUTOMATICO</t>
  </si>
  <si>
    <t>00003146</t>
  </si>
  <si>
    <t>FITA VEDA ROSCA EM ROLOS DE 18 MM X 10 M (L X C)</t>
  </si>
  <si>
    <t>00010432</t>
  </si>
  <si>
    <t>MICTORIO INDIVIDUAL, SIFONADO, DE LOUCA BRANCA, SEM COMPLEMENTOS</t>
  </si>
  <si>
    <t>00004351</t>
  </si>
  <si>
    <t>PARAFUSO NIQUELADO 3 1/2" COM ACABAMENTO CROMADO PARA FIXAR PECA SANITARIA, INCLUI PORCA CEGA, ARRUELA E BUCHA DE NYLON TAMANHO S-8</t>
  </si>
  <si>
    <t>00006142</t>
  </si>
  <si>
    <t>CONJUNTO DE LIGACAO AJUSTAVEL, PARA VASO / BACIA SANITARIA , EM PLASTICO BRANCO, COM TUBO, CANOPLA E ESPUDE</t>
  </si>
  <si>
    <t>00020271</t>
  </si>
  <si>
    <t>TANQUE DE LOUCA BRANCA, COM COLUNA, *30* L</t>
  </si>
  <si>
    <t>00037329</t>
  </si>
  <si>
    <t>REJUNTE EPOXI, QUALQUER COR</t>
  </si>
  <si>
    <t>00044945</t>
  </si>
  <si>
    <t>SIFAO / TUBO SINFONADO EXTENSIVEL/SANFONADO, UNIVERSAL/ SIMPLES, ENTRE *50 A 70* CM, DE PLASTICO BRANCO</t>
  </si>
  <si>
    <t>00037588</t>
  </si>
  <si>
    <t>VALVULA DE ESCOAMENTO PARA TANQUE, EM METAL CROMADO, 1.1/2 ", SEM LADRAO, COM TAMPAO PLASTICO</t>
  </si>
  <si>
    <t>00013417</t>
  </si>
  <si>
    <t>TORNEIRA METALICA CROMADA CANO CURTO, SEM BICO, SEM AREJADOR, DE PAREDE, PARA TANQUE E USO GERAL, 1/2 " OU 3/4 " (REF 1143)</t>
  </si>
  <si>
    <t>00004384</t>
  </si>
  <si>
    <t>PARAFUSO NIQUELADO COM ACABAMENTO CROMADO PARA FIXAR PECA SANITARIA, INCLUI PORCA CEGA, ARRUELA E BUCHA DE NYLON TAMANHO S-10</t>
  </si>
  <si>
    <t>00010422</t>
  </si>
  <si>
    <t>BACIA SANITARIA (VASO) COM CAIXA ACOPLADA, SIFAO APARENTE, DE LOUCA BRANCA (SEM ASSENTO)</t>
  </si>
  <si>
    <t>00006138</t>
  </si>
  <si>
    <t>ANEL DE VEDACAO, PVC FLEXIVEL, 100 MM, PARA SAIDA DE BACIA / VASO SANITARIO</t>
  </si>
  <si>
    <t>00011681</t>
  </si>
  <si>
    <t>ENGATE/RABICHO FLEXIVEL PLASTICO (PVC OU ABS) BRANCO 1/2 " X 40 CM</t>
  </si>
  <si>
    <t>00006141</t>
  </si>
  <si>
    <t>ENGATE/RABICHO FLEXIVEL PLASTICO (PVC OU ABS) BRANCO 1/2 " X 30 CM</t>
  </si>
  <si>
    <t>00006146</t>
  </si>
  <si>
    <t>SIFAO PLASTICO TIPO COPO PARA TANQUE, 1.1/4 X 1.1/2 "</t>
  </si>
  <si>
    <t>00006153</t>
  </si>
  <si>
    <t>VALVULA EM PLASTICO BRANCO PARA TANQUE OU LAVATORIO 1 ", SEM UNHO E SEM LADRAO</t>
  </si>
  <si>
    <t>00010425</t>
  </si>
  <si>
    <t>LAVATORIO DE LOUCA BRANCA, SUSPENSO (SEM COLUNA), DIMENSOES *40 X 30* CM</t>
  </si>
  <si>
    <t>00013415</t>
  </si>
  <si>
    <t>TORNEIRA DE MESA/BANCADA, PARA LAVATORIO, FIXA, METALICA CROMADA, PADRAO POPULAR, 1/2 " OU 3/4 " (REF 1193)</t>
  </si>
  <si>
    <t>00036521</t>
  </si>
  <si>
    <t>LAVATORIO DE CANTO DE LOUCA BRANCA, SUSPENSO (SEM COLUNA), DIMENSOES *40 X 30* CM (L X C)</t>
  </si>
  <si>
    <t>INS-02564652</t>
  </si>
  <si>
    <t>TORNEIRA DE MESA DO TIPO ALAVANCA PNE - 04/2024</t>
  </si>
  <si>
    <t>00021102</t>
  </si>
  <si>
    <t>PORTA TOALHA BANHO EM METAL CROMADO, TIPO BARRA</t>
  </si>
  <si>
    <t>00037401</t>
  </si>
  <si>
    <t>TOALHEIRO PLASTICO TIPO DISPENSER PARA PAPEL TOALHA INTERFOLHADO</t>
  </si>
  <si>
    <t>00011703</t>
  </si>
  <si>
    <t>PAPELEIRA DE PAREDE EM METAL CROMADO SEM TAMPA</t>
  </si>
  <si>
    <t>00011758</t>
  </si>
  <si>
    <t>SABONETEIRA PLASTICA TIPO DISPENSER PARA SABONETE LIQUIDO COM RESERVATORIO 800 A 1500 ML</t>
  </si>
  <si>
    <t>00036081</t>
  </si>
  <si>
    <t>BARRA DE APOIO RETA, EM ACO INOX POLIDO, COMPRIMENTO 80CM, DIAMETRO MINIMO 3 CM</t>
  </si>
  <si>
    <t>00036205</t>
  </si>
  <si>
    <t>BARRA DE APOIO RETA, EM ACO INOX POLIDO, COMPRIMENTO 70CM, DIAMETRO MINIMO 3 CM</t>
  </si>
  <si>
    <t>INS-34973371</t>
  </si>
  <si>
    <t>BARRA DE APOIO RETA, EM ACO INOX POLIDO, COMPRIMENTO 40CM, DIAMETRO MINIMO 3 CM. 04/2024</t>
  </si>
  <si>
    <t>00004350</t>
  </si>
  <si>
    <t>BUCHA DE NYLON, DIAMETRO DO FURO 8 MM, COMPRIMENTO 40 MM, COM PARAFUSO DE ROSCA SOBERBA, CABECA CHATA, FENDA SIMPLES, 4,8 X 50 MM</t>
  </si>
  <si>
    <t>00004823</t>
  </si>
  <si>
    <t>MASSA PLASTICA PARA MARMORE/GRANITO</t>
  </si>
  <si>
    <t>00037590</t>
  </si>
  <si>
    <t>SUPORTE MAO-FRANCESA EM ACO, ABAS IGUAIS 30 CM, CAPACIDADE MINIMA 60 KG, BRANCO</t>
  </si>
  <si>
    <t>00011795</t>
  </si>
  <si>
    <t>GRANITO PARA BANCADA, POLIDO, TIPO ANDORINHA/ QUARTZ/ CASTELO/ CORUMBA OU OUTROS EQUIVALENTES DA REGIAO, E=  *2,5* CM</t>
  </si>
  <si>
    <t>00037591</t>
  </si>
  <si>
    <t>SUPORTE MAO-FRANCESA EM ACO, ABAS IGUAIS 40 CM, CAPACIDADE MINIMA 70 KG, BRANCO</t>
  </si>
  <si>
    <t>INS-51220193</t>
  </si>
  <si>
    <t>LAVATORIO/CUBA DE EMBUTIR REDONDA LOUCA BRANCA D = 36 CM.04/2024</t>
  </si>
  <si>
    <t>00007608</t>
  </si>
  <si>
    <t>DUCHA / CHUVEIRO PLASTICO SIMPLES, 5 '', BRANCO, PARA ACOPLAR EM HASTE 1/2 ", AGUA FRIA</t>
  </si>
  <si>
    <t>00020262</t>
  </si>
  <si>
    <t>SIFAO PLASTICO EXTENSIVEL UNIVERSAL, TIPO COPO</t>
  </si>
  <si>
    <t>INS-16623216</t>
  </si>
  <si>
    <t>CUBA INDUSTRIAL DE EMBUTIR AÇO INOX 47X30X30 CM.04/2024</t>
  </si>
  <si>
    <t>00006157</t>
  </si>
  <si>
    <t>VALVULA EM METAL CROMADO PARA PIA AMERICANA 3.1/2 X 1.1/2 "</t>
  </si>
  <si>
    <t>00011772</t>
  </si>
  <si>
    <t>TORNEIRA METALICA CROMADA, DE MESA/BANCADA, PARA COZINHA, BICA MOVEL, COM AREJADOR, 1/2 " OU 3/4 " (REF 1167 / 1168)</t>
  </si>
  <si>
    <t>INS-70221544</t>
  </si>
  <si>
    <t>BACIA SANITARIA (VASO) CONVENCIONAL PARA PCD SEM FURO FRONTAL INCLUINDO CAIXA ACOPLADA.04/2024</t>
  </si>
  <si>
    <t>00000377</t>
  </si>
  <si>
    <t>ASSENTO SANITARIO DE PLASTICO, TIPO CONVENCIONAL</t>
  </si>
  <si>
    <t>00011757</t>
  </si>
  <si>
    <t>SABONETEIRA DE PAREDE EM METAL CROMADO</t>
  </si>
  <si>
    <t>00011761</t>
  </si>
  <si>
    <t>ASSENTO  VASO SANITARIO INFANTIL EM PLASTICO BRANCO</t>
  </si>
  <si>
    <t>INS-59231629</t>
  </si>
  <si>
    <t>VASO SANITARIO SIFONADO INFANTIL LOUCA BRANCA INCLUINDO CAIXA ACOPLADA.04/2024</t>
  </si>
  <si>
    <t>INS-05329681</t>
  </si>
  <si>
    <t>TANQUE INDUSTRIAL EM AÇO INOX 120X90X70 CM COM FRETE.04/2024</t>
  </si>
  <si>
    <t>00011773</t>
  </si>
  <si>
    <t>TORNEIRA METALICA CROMADA DE PAREDE, PARA COZINHA, BICA MOVEL, COM AREJADOR, 1/2 " OU 3/4 " (REF 1167 / 1168)</t>
  </si>
  <si>
    <t>00002685</t>
  </si>
  <si>
    <t>ELETRODUTO DE PVC RIGIDO ROSCAVEL DE 1 ", SEM LUVA</t>
  </si>
  <si>
    <t>00001021</t>
  </si>
  <si>
    <t>CABO DE COBRE, FLEXIVEL, CLASSE 4 OU 5, ISOLACAO EM PVC/A, ANTICHAMA BWF-B, COBERTURA PVC-ST1, ANTICHAMA BWF-B, 1 CONDUTOR, 0,6/1 KV, SECAO NOMINAL 4 MM2</t>
  </si>
  <si>
    <t>00021127</t>
  </si>
  <si>
    <t>FITA ISOLANTE ADESIVA ANTICHAMA, USO ATE 750 V, EM ROLO DE 19 MM X 5 M</t>
  </si>
  <si>
    <t>00001019</t>
  </si>
  <si>
    <t>CABO DE COBRE, FLEXIVEL, CLASSE 4 OU 5, ISOLACAO EM PVC/A, ANTICHAMA BWF-B, COBERTURA PVC-ST1, ANTICHAMA BWF-B, 1 CONDUTOR, 0,6/1 KV, SECAO NOMINAL 35 MM2</t>
  </si>
  <si>
    <t>00002446</t>
  </si>
  <si>
    <t>ELETRODUTO/DUTO PEAD FLEXIVEL PAREDE SIMPLES, CORRUGACAO HELICOIDAL, COR PRETA, SEM ROSCA, DE 2", CRC 680 N, PARA CABEAMENTO SUBTERRANEO (NBR 15715)</t>
  </si>
  <si>
    <t>00002391</t>
  </si>
  <si>
    <t>DISJUNTOR TERMOMAGNETICO TRIPOLAR 125 A / 425 V / ICC - 25 KA</t>
  </si>
  <si>
    <t>00001578</t>
  </si>
  <si>
    <t>TERMINAL A COMPRESSAO EM COBRE ESTANHADO PARA CABO 50 MM2, 1 FURO E 1 COMPRESSAO, PARA PARAFUSO DE FIXACAO M8</t>
  </si>
  <si>
    <t>00040401</t>
  </si>
  <si>
    <t>ELETRODUTO FLEXIVEL PLANO EM PEAD, COR PRETA E LARANJA,  DIAMETRO 32 MM</t>
  </si>
  <si>
    <t>00001884</t>
  </si>
  <si>
    <t>CURVA 90 GRAUS, LONGA, DE PVC RIGIDO ROSCAVEL, DE 1", PARA ELETRODUTO</t>
  </si>
  <si>
    <t>INS-17526501</t>
  </si>
  <si>
    <t>ELETROCALHA PERFURADA EM CHAPA DE ACO GALVANIZADO, LARGURA 50 MM E ALTURA 50 MM, ESPESSURA #24, INCLUINDO CONEXÕES. 04/2024</t>
  </si>
  <si>
    <t>00011267</t>
  </si>
  <si>
    <t>ARRUELA LISA, REDONDA, DE LATAO POLIDO, DIAMETRO NOMINAL 5/8", DIAMETRO EXTERNO = 34 MM, DIAMETRO DO FURO = 17 MM, ESPESSURA = *2,5* MM</t>
  </si>
  <si>
    <t>00039996</t>
  </si>
  <si>
    <t>VERGALHAO ZINCADO ROSCA TOTAL, 1/4 " (6,3 MM)</t>
  </si>
  <si>
    <t>00039997</t>
  </si>
  <si>
    <t>PORCA ZINCADA, SEXTAVADA, DIAMETRO 1/4"</t>
  </si>
  <si>
    <t>00011976</t>
  </si>
  <si>
    <t>CHUMBADOR DE ACO ZINCADO, DIAMETRO 1/4" COM PARAFUSO 1/4" X 40 MM</t>
  </si>
  <si>
    <t>00039029</t>
  </si>
  <si>
    <t>PERFILADO PERFURADO DUPLO 38 X 76 MM, CHAPA 22</t>
  </si>
  <si>
    <t>00041898</t>
  </si>
  <si>
    <t>MARTELO DEMOLIDOR PNEUMATICO MANUAL, PESO  DE 28 KG, COM SILENCIADOR</t>
  </si>
  <si>
    <t>00013803</t>
  </si>
  <si>
    <t>COMPRESSOR DE AR REBOCAVEL, VAZAO 89 PCM, PRESSAO EFETIVA DE TRABALHO *102* PSI, MOTOR DIESEL, POTENCIA *20* CV</t>
  </si>
  <si>
    <t>INS-40274947</t>
  </si>
  <si>
    <t>FITA PLASTICA ZEBRADA PARA DEMARCACAO DE AREAS, LARGURA = 7 CM, SEM ADESIVO.04/2024</t>
  </si>
  <si>
    <t>00001570</t>
  </si>
  <si>
    <t>TERMINAL A COMPRESSAO EM COBRE ESTANHADO PARA CABO 2,5 MM2, 1 FURO E 1 COMPRESSAO, PARA PARAFUSO DE FIXACAO M5</t>
  </si>
  <si>
    <t>00034653</t>
  </si>
  <si>
    <t>DISJUNTOR TERMOMAGNETICO PARA TRILHO DIN (IEC), MONOPOLAR, 6 - 32 A</t>
  </si>
  <si>
    <t>00001571</t>
  </si>
  <si>
    <t>TERMINAL A COMPRESSAO EM COBRE ESTANHADO PARA CABO 4 MM2, 1 FURO E 1 COMPRESSAO, PARA PARAFUSO DE FIXACAO M5</t>
  </si>
  <si>
    <t>00001573</t>
  </si>
  <si>
    <t>TERMINAL A COMPRESSAO EM COBRE ESTANHADO PARA CABO 6 MM2, 1 FURO E 1 COMPRESSAO, PARA PARAFUSO DE FIXACAO M6</t>
  </si>
  <si>
    <t>00034616</t>
  </si>
  <si>
    <t>DISJUNTOR TERMOMAGNETICO PARA TRILHO DIN (IEC), BIPOLAR, 6 - 32 A</t>
  </si>
  <si>
    <t>00034709</t>
  </si>
  <si>
    <t>DISJUNTOR TERMOMAGNETICO PARA TRILHO DIN (IEC), TRIPOLAR, 10 - 50 A</t>
  </si>
  <si>
    <t>00001575</t>
  </si>
  <si>
    <t>TERMINAL A COMPRESSAO EM COBRE ESTANHADO PARA CABO 16 MM2, 1 FURO E 1 COMPRESSAO, PARA PARAFUSO DE FIXACAO M6</t>
  </si>
  <si>
    <t>00012042</t>
  </si>
  <si>
    <t>QUADRO DE DISTRIBUICAO COM BARRAMENTO TRIFASICO, DE EMBUTIR, EM CHAPA DE ACO GALVANIZADO, PARA 40 DISJUNTORES DIN, 100 A</t>
  </si>
  <si>
    <t>INS-94121797</t>
  </si>
  <si>
    <t>DISJUNTOR TRIPOLAR TIPO DIN, CORRENTE NOMINAL DE 100A. 04/2024</t>
  </si>
  <si>
    <t>00001577</t>
  </si>
  <si>
    <t>TERMINAL A COMPRESSAO EM COBRE ESTANHADO PARA CABO 35 MM2, 1 FURO E 1 COMPRESSAO, PARA PARAFUSO DE FIXACAO M8</t>
  </si>
  <si>
    <t>00039464</t>
  </si>
  <si>
    <t>DISPOSITIVO DR, 4 POLOS, SENSIBILIDADE DE 300 MA, CORRENTE DE 100 A, TIPO AC</t>
  </si>
  <si>
    <t>00039446</t>
  </si>
  <si>
    <t>DISPOSITIVO DR, 2 POLOS, SENSIBILIDADE DE 30 MA, CORRENTE DE 40 A, TIPO AC</t>
  </si>
  <si>
    <t>00039465</t>
  </si>
  <si>
    <t>DISPOSITIVO DPS CLASSE II, 1 POLO, TENSAO MAXIMA DE 175 V, CORRENTE MAXIMA DE *20* KA (TIPO AC)</t>
  </si>
  <si>
    <t>00039445</t>
  </si>
  <si>
    <t>DISPOSITIVO DR, 2 POLOS, SENSIBILIDADE DE 30 MA, CORRENTE DE 25 A, TIPO AC</t>
  </si>
  <si>
    <t>00001574</t>
  </si>
  <si>
    <t>TERMINAL A COMPRESSAO EM COBRE ESTANHADO PARA CABO 10 MM2, 1 FURO E 1 COMPRESSAO, PARA PARAFUSO DE FIXACAO M6</t>
  </si>
  <si>
    <t>00013395</t>
  </si>
  <si>
    <t>QUADRO DE DISTRIBUICAO COM BARRAMENTO TRIFASICO, DE EMBUTIR, EM CHAPA DE ACO GALVANIZADO, PARA 18 DISJUNTORES DIN, 100 A, INCLUINDO BARRAMENTO</t>
  </si>
  <si>
    <t>00002688</t>
  </si>
  <si>
    <t>ELETRODUTO PVC FLEXIVEL CORRUGADO, COR AMARELA, DE 25 MM</t>
  </si>
  <si>
    <t>00039247</t>
  </si>
  <si>
    <t>ELETRODUTO/DUTO PEAD FLEXIVEL PAREDE SIMPLES, CORRUGACAO HELICOIDAL, COR PRETA, SEM ROSCA, DE 1 1/4", CRC 680 N, PARA CABEAMENTO SUBTERRANEO (NBR 15715)</t>
  </si>
  <si>
    <t>00040402</t>
  </si>
  <si>
    <t>ELETRODUTO FLEXIVEL PLANO EM PEAD, COR PRETA E LARANJA,  DIAMETRO 40 MM</t>
  </si>
  <si>
    <t>00002674</t>
  </si>
  <si>
    <t>ELETRODUTO DE PVC RIGIDO ROSCAVEL DE 3/4 ", SEM LUVA</t>
  </si>
  <si>
    <t>00002684</t>
  </si>
  <si>
    <t>ELETRODUTO DE PVC RIGIDO ROSCAVEL DE 1 1/4 ", SEM LUVA</t>
  </si>
  <si>
    <t>00000980</t>
  </si>
  <si>
    <t>CABO DE COBRE, FLEXIVEL, CLASSE 4 OU 5, ISOLACAO EM PVC/A, ANTICHAMA BWF-B, 1 CONDUTOR, 450/750 V, SECAO NOMINAL 10 MM2</t>
  </si>
  <si>
    <t>00001872</t>
  </si>
  <si>
    <t>CAIXA DE PASSAGEM, EM PVC, DE 4" X 2", PARA ELETRODUTO FLEXIVEL CORRUGADO</t>
  </si>
  <si>
    <t>00038094</t>
  </si>
  <si>
    <t>ESPELHO / PLACA DE 3 POSTOS 4" X 2", PARA INSTALACAO DE TOMADAS E INTERRUPTORES</t>
  </si>
  <si>
    <t>00038112</t>
  </si>
  <si>
    <t>INTERRUPTOR SIMPLES 10A, 250V (APENAS MODULO)</t>
  </si>
  <si>
    <t>00038099</t>
  </si>
  <si>
    <t>SUPORTE DE FIXACAO PARA ESPELHO / PLACA 4" X 2", PARA 3 MODULOS, PARA INSTALACAO DE TOMADAS E INTERRUPTORES (SOMENTE SUPORTE)</t>
  </si>
  <si>
    <t>00038102</t>
  </si>
  <si>
    <t>TOMADA 2P+T 20A, 250V  (APENAS MODULO)</t>
  </si>
  <si>
    <t>00038101</t>
  </si>
  <si>
    <t>TOMADA 2P+T 10A, 250V  (APENAS MODULO)</t>
  </si>
  <si>
    <t>00001014</t>
  </si>
  <si>
    <t>CABO DE COBRE, FLEXIVEL, CLASSE 4 OU 5, ISOLACAO EM PVC/A, ANTICHAMA BWF-B, 1 CONDUTOR, 450/750 V, SECAO NOMINAL 2,5 MM2</t>
  </si>
  <si>
    <t>00000981</t>
  </si>
  <si>
    <t>CABO DE COBRE, FLEXIVEL, CLASSE 4 OU 5, ISOLACAO EM PVC/A, ANTICHAMA BWF-B, 1 CONDUTOR, 450/750 V, SECAO NOMINAL 4 MM2</t>
  </si>
  <si>
    <t>00039244</t>
  </si>
  <si>
    <t>ELETRODUTO PVC FLEXIVEL CORRUGADO, REFORCADO, COR LARANJA, DE 25 MM, PARA LAJES E PISOS</t>
  </si>
  <si>
    <t>00012001</t>
  </si>
  <si>
    <t>CAIXA OCTOGONAL DE FUNDO MOVEL, EM PVC, DE 4" X 4", PARA ELETRODUTO FLEXIVEL CORRUGADO</t>
  </si>
  <si>
    <t>INS-77321140</t>
  </si>
  <si>
    <t>LUMINÁRIA COMERCIAL ALETADA, DE SOBREPOR, PARA 2 LÂMPADAS TUBULARES.04/2024</t>
  </si>
  <si>
    <t>00039386</t>
  </si>
  <si>
    <t>LAMPADA LED TUBULAR BIVOLT 9/10 W, BASE G13</t>
  </si>
  <si>
    <t>00039387</t>
  </si>
  <si>
    <t>LAMPADA LED TUBULAR BIVOLT 18/20 W, BASE G13</t>
  </si>
  <si>
    <t>00038773</t>
  </si>
  <si>
    <t>LUMINARIA DE TETO PLAFON/PLAFONIER EM PLASTICO COM BASE E27, POTENCIA MAXIMA 60 W (NAO INCLUI LAMPADA)</t>
  </si>
  <si>
    <t>00038194</t>
  </si>
  <si>
    <t>LAMPADA LED 10 W BIVOLT BRANCA, FORMATO TRADICIONAL (BASE E27)</t>
  </si>
  <si>
    <t>INS-04270924</t>
  </si>
  <si>
    <t>LUMINARIA DE EMERGENCIA 30 LEDS, 200 LUMENS, POTENCIA 4 W, BATERIA DE LITIO, AUTONOMIA DE 6 HORAS</t>
  </si>
  <si>
    <t>INS-57169059</t>
  </si>
  <si>
    <t>CANALETA PLÁSTICA SIMPLES 20X10MM COM TAMPA, SEM DIVISÃO.04/2024</t>
  </si>
  <si>
    <t>INS-69352142</t>
  </si>
  <si>
    <t>TOMADA ALTA DE SOBREPOR EM ALVENARIA (1 MÓDULO), 2P+T 10 A, INCLUINDO SUPORTE E PLACA. 04/2024</t>
  </si>
  <si>
    <t>00000982</t>
  </si>
  <si>
    <t>CABO DE COBRE, FLEXIVEL, CLASSE 4 OU 5, ISOLACAO EM PVC/A, ANTICHAMA BWF-B, 1 CONDUTOR, 450/750 V, SECAO NOMINAL 6 MM2</t>
  </si>
  <si>
    <t>INS-15321612</t>
  </si>
  <si>
    <t>POSTE DECORATIVO PARA JARDIM COM 2 LUMINÁRIAS EM FORMA DE GLOBO VOLTADAS PARA BAIXO, NA COR PRETA PINTADO A PÓ (TINTA POLIÉSTER), 2 METROS DE ALTURA. 04/2024</t>
  </si>
  <si>
    <t>INS-38093139</t>
  </si>
  <si>
    <t>LÂMPADAS LED 50W, BIVOLT, FORMATO TRADICIONAL (BASE E27).04/2024</t>
  </si>
  <si>
    <t>00000394</t>
  </si>
  <si>
    <t>ABRACADEIRA EM ACO PARA AMARRACAO DE ELETRODUTOS, TIPO D, COM 1 1/2" E PARAFUSO DE FIXACAO</t>
  </si>
  <si>
    <t>00002680</t>
  </si>
  <si>
    <t>ELETRODUTO DE PVC RIGIDO ROSCAVEL DE 1 1/2 ", SEM LUVA</t>
  </si>
  <si>
    <t>INS-69290857</t>
  </si>
  <si>
    <t>EXTINTOR DE PÓ QUIMICO TIPO ABC - CAPACIDADE EXTINTORA 3-A, 40-B-C. 6KG DE CARGA. 04/2024</t>
  </si>
  <si>
    <t>00037539</t>
  </si>
  <si>
    <t>PLACA DE SINALIZACAO DE SEGURANCA CONTRA INCENDIO, FOTOLUMINESCENTE, RETANGULAR, *13 X 26* CM, EM PVC *2* MM ANTI-CHAMAS (SIMBOLOS, CORES E PICTOGRAMAS CONFORME NBR 16820)</t>
  </si>
  <si>
    <t>00037557</t>
  </si>
  <si>
    <t>PLACA DE SINALIZACAO DE SEGURANCA CONTRA INCENDIO, FOTOLUMINESCENTE, QUADRADA, *14 X 14* CM, EM PVC *2* MM ANTI-CHAMAS (SIMBOLOS, CORES E PICTOGRAMAS CONFORME NBR 16820)</t>
  </si>
  <si>
    <t>00034570</t>
  </si>
  <si>
    <t>BLOCO DE CONCRETO ESTRUTURAL 14 X 19 X 39 CM, FBK 14 MPA (NBR 6136)</t>
  </si>
  <si>
    <t>00038600</t>
  </si>
  <si>
    <t>CANALETA DE CONCRETO ESTRUTURAL 14 X 19 X 39 CM, FBK 14 MPA (NBR 6136)</t>
  </si>
  <si>
    <t>00038593</t>
  </si>
  <si>
    <t>MEIO BLOCO DE CONCRETO ESTRUTURAL 14 X 19 X 19 CM, FBK 14 MPA (NBR 6136)</t>
  </si>
  <si>
    <t>00038594</t>
  </si>
  <si>
    <t>MEIO BLOCO DE CONCRETO ESTRUTURAL 14 X 19 X 34 CM, FBK 14 MPA (NBR 6136)</t>
  </si>
  <si>
    <t>00004930</t>
  </si>
  <si>
    <t>PORTA DE ABRIR / GIRO, EM GRADIL FERRO, COM BARRA CHATA 3 CM X 1/4", COM REQUADRO E GUARNICAO - COMPLETO - ACABAMENTO NATURAL</t>
  </si>
  <si>
    <t>00038877</t>
  </si>
  <si>
    <t>MASSA PREMIUM PARA TEXTURA LISA DE BASE ACRILICA, USO INTERNO E EXTERNO</t>
  </si>
  <si>
    <t>00043127</t>
  </si>
  <si>
    <t>TELA DE ACO SOLDADA NERVURADA, CA-60, Q-283 (4,48 KG/M2), DIAMETRO DO FIO = 6,0 MM, LARGURA = 2,45 X 6,00 M DE COMPRIMENTO, ESPACAMENTO DA MALHA = 10 X 10 CM</t>
  </si>
  <si>
    <t>00042407</t>
  </si>
  <si>
    <t>TRELICA NERVURADA (ESPACADOR), ALTURA = 120,0 MM, DIAMETRO DOS BANZOS INFERIORES E SUPERIOR = 6,0 MM, DIAMETRO DA DIAGONAL = 4,2 MM</t>
  </si>
  <si>
    <t>00039634</t>
  </si>
  <si>
    <t>FITA ADESIVA ANTICORROSIVA DE PVC FLEXIVEL, COR PRETA, PARA PROTECAO TUBULACAO, 50 MM X 30 M (L X C), E= *0,25* MM</t>
  </si>
  <si>
    <t>00039749</t>
  </si>
  <si>
    <t>TUBO DE COBRE CLASSE "A", DN = 1 " (28 MM), PARA INSTALACOES DE MEDIA PRESSAO PARA GASES COMBUSTIVEIS E MEDICINAIS</t>
  </si>
  <si>
    <t>00039748</t>
  </si>
  <si>
    <t>TUBO DE COBRE CLASSE "A", DN = 3/4 " (22 MM), PARA INSTALACOES DE MEDIA PRESSAO PARA GASES COMBUSTIVEIS E MEDICINAIS</t>
  </si>
  <si>
    <t>00039747</t>
  </si>
  <si>
    <t>TUBO DE COBRE CLASSE "A", DN = 1/2 " (15 MM), PARA INSTALACOES DE MEDIA PRESSAO PARA GASES COMBUSTIVEIS E MEDICINAIS</t>
  </si>
  <si>
    <t>00039897</t>
  </si>
  <si>
    <t>PASTA PARA SOLDA DE TUBOS E CONEXOES DE COBRE (EMBALAGEM COM 250 G)</t>
  </si>
  <si>
    <t>00012716</t>
  </si>
  <si>
    <t>COTOVELO DE COBRE 90 GRAUS (REF 607) SEM ANEL DE SOLDA, BOLSA X BOLSA, 28 MM</t>
  </si>
  <si>
    <t>00012732</t>
  </si>
  <si>
    <t>SOLDA ESTANHO/COBRE PARA CONEXOES DE COBRE, FIO 2,5 MM, CARRETEL 500 GR (SEM CHUMBO)</t>
  </si>
  <si>
    <t>00039887</t>
  </si>
  <si>
    <t>BUCHA DE REDUCAO DE COBRE (REF 600-2) SEM ANEL DE SOLDA, PONTA X BOLSA, 28 X 22 MM</t>
  </si>
  <si>
    <t>00039886</t>
  </si>
  <si>
    <t>BUCHA DE REDUCAO DE COBRE (REF 600-2) SEM ANEL DE SOLDA, PONTA X BOLSA, 22 X 15 MM</t>
  </si>
  <si>
    <t>00012715</t>
  </si>
  <si>
    <t>COTOVELO DE COBRE 90 GRAUS (REF 607) SEM ANEL DE SOLDA, BOLSA X BOLSA, 22 MM</t>
  </si>
  <si>
    <t>00012714</t>
  </si>
  <si>
    <t>COTOVELO DE COBRE 90 GRAUS (REF 607) SEM ANEL DE SOLDA, BOLSA X BOLSA, 15 MM</t>
  </si>
  <si>
    <t>00011746</t>
  </si>
  <si>
    <t>VALVULA DE ESFERA BRUTA EM BRONZE, BITOLA 1 " (REF 1552-B)</t>
  </si>
  <si>
    <t>00011749</t>
  </si>
  <si>
    <t>VALVULA DE ESFERA BRUTA EM BRONZE, BITOLA 3/4 " (REF 1552-B)</t>
  </si>
  <si>
    <t>00011756</t>
  </si>
  <si>
    <t>REGISTRO OU REGULADOR DE GAS COZINHA, VAZAO DE 2 KG/H, 2,8 KPA</t>
  </si>
  <si>
    <t>INS-09819830</t>
  </si>
  <si>
    <t>INS-04574530</t>
  </si>
  <si>
    <t>VALVULA REGULADORA DE PRESSÃO DE PRIMEIRO ESTAGIO GLP 30KGH.04/2024</t>
  </si>
  <si>
    <t>INS-32147245</t>
  </si>
  <si>
    <t>BOTIJAO DE GAS P45.04/2024</t>
  </si>
  <si>
    <t>INS-23898897</t>
  </si>
  <si>
    <t>MANOMETRO 300 PSI NPT 1/4.04/2024</t>
  </si>
  <si>
    <t>00012735</t>
  </si>
  <si>
    <t>TE DE COBRE (REF 611) SEM ANEL DE SOLDA, BOLSA X BOLSA X BOLSA, 28 MM</t>
  </si>
  <si>
    <t>00012734</t>
  </si>
  <si>
    <t>TE DE COBRE (REF 611) SEM ANEL DE SOLDA, BOLSA X BOLSA X BOLSA, 22 MM</t>
  </si>
  <si>
    <t>00004734</t>
  </si>
  <si>
    <t>SEIXO ROLADO PARA APLICACAO EM CONCRETO (POSTO PEDREIRA/FORNECEDOR, SEM FRETE)</t>
  </si>
  <si>
    <t>00037558</t>
  </si>
  <si>
    <t>PLACA DE SINALIZACAO DE SEGURANCA CONTRA INCENDIO, FOTOLUMINESCENTE, RETANGULAR, *20 X 40* CM, EM PVC *2* MM ANTI-CHAMAS (SIMBOLOS, CORES E PICTOGRAMAS CONFORME NBR 16820)</t>
  </si>
  <si>
    <t>00010848</t>
  </si>
  <si>
    <t>PLACA DE INAUGURACAO METALICA, *40* CM X *60* CM</t>
  </si>
  <si>
    <t>INS-93577207</t>
  </si>
  <si>
    <t>UMA COIFA DE CENTRO COM AS MEDIDAS DE 3.500X950 MM EM CHAPA DE AÇO INOX, ACABAMENTO ESCOVADO, DOTADO DE SAÍDA Ø 400 MM; - 5.500 MM DE DUTO Ø400 MM; - 02 CURVAS Ø 400 MM -01 CHAPÉU CHINÊS; - FILTRO INERCIAL DE CENTRO PARA SAÍDA DE Ø400 MM -01 EXAUSTOR Ø 400 MM BIVOLT.04/2024</t>
  </si>
  <si>
    <t>INS-32508683</t>
  </si>
  <si>
    <t>ESTAÇÃO DE TRATAMENTO DE ESGOTO COMPACTA COM VAZÃO DE PROJETO DE 60 M³/DIA, INCLUSIVE PRÉ-TRATAMENTO, SISTEMA ELEVATÓRIO, AERADOR DE AR, QUADRO DE COMANDO.04/2024</t>
  </si>
  <si>
    <t>00044329</t>
  </si>
  <si>
    <t>DETERGENTE NEUTRO USO GERAL, CONCENTRADO</t>
  </si>
  <si>
    <t>00044330</t>
  </si>
  <si>
    <t>DESINFETANTE PRONTO USO</t>
  </si>
  <si>
    <t>00044331</t>
  </si>
  <si>
    <t>LIMPA VIDROS COM PULVERIZADOR</t>
  </si>
  <si>
    <t>00000746</t>
  </si>
  <si>
    <t>LAVADORA DE ALTA PRESSAO (LAVA - JATO) PARA AGUA FRIA, PRESSAO DE OPERACAO ENTRE 1400 E 1900 LIB/POL2, VAZAO MAXIMA ENTRE  400 E 700 L/H, POTENCIA DE OPERACAO ENTRE 2,50 E 3,00 CV</t>
  </si>
  <si>
    <t>TIPO</t>
  </si>
  <si>
    <t>PREÇO TOTAL</t>
  </si>
  <si>
    <t>%</t>
  </si>
  <si>
    <t>ACUMUL. %</t>
  </si>
  <si>
    <t>CL</t>
  </si>
  <si>
    <t>Composições</t>
  </si>
  <si>
    <t>A</t>
  </si>
  <si>
    <t>B</t>
  </si>
  <si>
    <t>C</t>
  </si>
  <si>
    <t xml:space="preserve">
                </t>
  </si>
  <si>
    <t>ITENS</t>
  </si>
  <si>
    <t>VALOR</t>
  </si>
  <si>
    <t>Outros:</t>
  </si>
  <si>
    <t>Valor total do Orçamento:</t>
  </si>
  <si>
    <t>Embarcação rebocadora - 2 x 268 kW (PRODUTIVO)</t>
  </si>
  <si>
    <t>SICRO</t>
  </si>
  <si>
    <t>Equipamento Custo Horário</t>
  </si>
  <si>
    <t>CHP</t>
  </si>
  <si>
    <t>Pontão flutuante de 15 x 30 x 1,8 m com capacidade de 500 t (PRODUTIVO)</t>
  </si>
  <si>
    <t>UNXMES</t>
  </si>
  <si>
    <t>Pontão flutuante de 15 x 30 x 1,8 m com capacidade de 500 t (IMPRODUTIVO)</t>
  </si>
  <si>
    <t>CHI</t>
  </si>
  <si>
    <t>Embarcação rebocadora - 2 x 268 kW (IMPRODUTIVO)</t>
  </si>
  <si>
    <r>
      <rPr>
        <b/>
        <sz val="8"/>
        <color rgb="FF000000"/>
        <rFont val="Arial"/>
        <family val="2"/>
      </rPr>
      <t>Subtotal até 82,31%</t>
    </r>
  </si>
  <si>
    <t>PESO KG/M2</t>
  </si>
  <si>
    <t>PESO KG/M</t>
  </si>
  <si>
    <t>PESO KG/UND</t>
  </si>
  <si>
    <t>PESO KG/M3</t>
  </si>
  <si>
    <t>PESO KG/L</t>
  </si>
  <si>
    <t>TOTAL EM TONELADAS</t>
  </si>
  <si>
    <t>REPÚBLICA FEDERATIVA DO BRASIL</t>
  </si>
  <si>
    <t>MINISTÉRIO DA EDUCAÇÃO</t>
  </si>
  <si>
    <t>SECRETARIA DA EDUCAÇÃO TECNOLÓGICA</t>
  </si>
  <si>
    <t>INSTITUTO DE EDUCAÇÃO CIENCIA E TECNOLOGIA DO AMAZONAS</t>
  </si>
  <si>
    <r>
      <t xml:space="preserve">Obra: </t>
    </r>
    <r>
      <rPr>
        <i/>
        <sz val="10"/>
        <color indexed="8"/>
        <rFont val="Arial"/>
        <family val="2"/>
      </rPr>
      <t>Conclusão da Reforma e Ampliação do Refeitório do Campus Tabatinga</t>
    </r>
  </si>
  <si>
    <r>
      <t xml:space="preserve">Endereço: </t>
    </r>
    <r>
      <rPr>
        <sz val="10"/>
        <color indexed="8"/>
        <rFont val="Arial"/>
        <family val="2"/>
      </rPr>
      <t xml:space="preserve">Avenida Santos Dumont, S/Nº. Bairro: Expansão Município: Tabatinga/AM – CEP: 69.640-000 </t>
    </r>
  </si>
  <si>
    <t>DIRETORIA DE INFRAESTRUTURA</t>
  </si>
  <si>
    <t xml:space="preserve"> PRÓ-REITORIA DE ADMINISTRAÇÃO</t>
  </si>
  <si>
    <t xml:space="preserve">ANEXO 07
</t>
  </si>
  <si>
    <t>MED01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</si>
</sst>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0.0000"/>
    <numFmt numFmtId="165" formatCode="#,##0.000000000000"/>
    <numFmt numFmtId="166" formatCode="#,##0.0000000000000000"/>
    <numFmt numFmtId="167" formatCode="#,##0.000000"/>
    <numFmt numFmtId="168" formatCode="#,##0.00000"/>
    <numFmt numFmtId="169" formatCode="#,##0.0000000000000"/>
    <numFmt numFmtId="170" formatCode="#,##0.0000000000"/>
    <numFmt numFmtId="171" formatCode="#,##0.00000000000000"/>
    <numFmt numFmtId="172" formatCode="#,##0.000000000000000"/>
    <numFmt numFmtId="173" formatCode="#,##0.00000000000"/>
    <numFmt numFmtId="174" formatCode="#,##0.000"/>
    <numFmt numFmtId="175" formatCode="#,##0.0000000"/>
  </numFmts>
  <fonts count="17">
    <font>
      <sz val="11"/>
      <color theme="1"/>
      <name val="Calibri"/>
      <family val="2"/>
      <scheme val="minor"/>
    </font>
    <font>
      <b/>
      <sz val="7"/>
      <color rgb="FF000000"/>
      <name val="Arial"/>
      <family val="2"/>
    </font>
    <font>
      <b/>
      <sz val="6"/>
      <color rgb="FF000000"/>
      <name val="Arial"/>
      <family val="2"/>
    </font>
    <font>
      <sz val="6"/>
      <color rgb="FF000000"/>
      <name val="Arial"/>
      <family val="2"/>
    </font>
    <font>
      <sz val="8"/>
      <color rgb="FF000000"/>
      <name val="SansSerif"/>
      <family val="2"/>
    </font>
    <font>
      <b/>
      <sz val="5"/>
      <color rgb="FF000000"/>
      <name val="SansSerif"/>
      <family val="2"/>
    </font>
    <font>
      <sz val="7"/>
      <color rgb="FF000000"/>
      <name val="Arial"/>
      <family val="2"/>
    </font>
    <font>
      <b/>
      <sz val="8"/>
      <color rgb="FF000000"/>
      <name val="Arial"/>
      <family val="2"/>
    </font>
    <font>
      <sz val="9"/>
      <color indexed="81"/>
      <name val="Segoe UI"/>
      <family val="2"/>
    </font>
    <font>
      <b/>
      <sz val="9"/>
      <color indexed="81"/>
      <name val="Segoe UI"/>
      <family val="2"/>
    </font>
    <font>
      <b/>
      <sz val="12"/>
      <color theme="1"/>
      <name val="Calibri"/>
      <family val="2"/>
      <scheme val="minor"/>
    </font>
    <font>
      <b/>
      <sz val="7"/>
      <color theme="1"/>
      <name val="Arial"/>
      <family val="2"/>
    </font>
    <font>
      <i/>
      <sz val="10"/>
      <color theme="1"/>
      <name val="Arial"/>
      <family val="2"/>
    </font>
    <font>
      <b/>
      <i/>
      <sz val="10"/>
      <color indexed="8"/>
      <name val="Arial"/>
      <family val="2"/>
    </font>
    <font>
      <i/>
      <sz val="10"/>
      <color indexed="8"/>
      <name val="Arial"/>
      <family val="2"/>
    </font>
    <font>
      <sz val="10"/>
      <color indexed="8"/>
      <name val="Arial"/>
      <family val="2"/>
    </font>
    <font>
      <b/>
      <sz val="12"/>
      <color rgb="FF000000"/>
      <name val="Arial"/>
      <family val="2"/>
    </font>
  </fonts>
  <fills count="46">
    <fill>
      <patternFill patternType="none"/>
    </fill>
    <fill>
      <patternFill patternType="gray125"/>
    </fill>
    <fill>
      <patternFill patternType="none"/>
    </fill>
    <fill>
      <patternFill patternType="none"/>
    </fill>
    <fill>
      <patternFill patternType="none"/>
    </fill>
    <fill>
      <patternFill patternType="solid">
        <fgColor rgb="FFC0C0C0"/>
      </patternFill>
    </fill>
    <fill>
      <patternFill patternType="solid">
        <fgColor rgb="FFC0C0C0"/>
      </patternFill>
    </fill>
    <fill>
      <patternFill patternType="solid">
        <fgColor rgb="FFDAFEDB"/>
      </patternFill>
    </fill>
    <fill>
      <patternFill patternType="solid">
        <fgColor rgb="FFDAFEDB"/>
      </patternFill>
    </fill>
    <fill>
      <patternFill patternType="solid">
        <fgColor rgb="FFDAFEDB"/>
      </patternFill>
    </fill>
    <fill>
      <patternFill patternType="solid">
        <fgColor rgb="FFDAFEDB"/>
      </patternFill>
    </fill>
    <fill>
      <patternFill patternType="solid">
        <fgColor rgb="FFFAFFE9"/>
      </patternFill>
    </fill>
    <fill>
      <patternFill patternType="solid">
        <fgColor rgb="FFFAFFE9"/>
      </patternFill>
    </fill>
    <fill>
      <patternFill patternType="solid">
        <fgColor rgb="FFFAFFE9"/>
      </patternFill>
    </fill>
    <fill>
      <patternFill patternType="solid">
        <fgColor rgb="FFFAFFE9"/>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CCCCCC"/>
      </patternFill>
    </fill>
    <fill>
      <patternFill patternType="solid">
        <fgColor rgb="FFCCCCCC"/>
      </patternFill>
    </fill>
    <fill>
      <patternFill patternType="solid">
        <fgColor rgb="FFCCCCCC"/>
      </patternFill>
    </fill>
    <fill>
      <patternFill patternType="none"/>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FFFFF"/>
      </patternFill>
    </fill>
    <fill>
      <patternFill patternType="solid">
        <fgColor rgb="FFFAFFE9"/>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FEDEE3"/>
      </patternFill>
    </fill>
    <fill>
      <patternFill patternType="solid">
        <fgColor rgb="FFFFFF00"/>
        <bgColor indexed="64"/>
      </patternFill>
    </fill>
    <fill>
      <patternFill patternType="solid">
        <fgColor rgb="FFFFFFFF"/>
        <bgColor indexed="64"/>
      </patternFill>
    </fill>
  </fills>
  <borders count="15">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hair">
        <color auto="1"/>
      </left>
      <right/>
      <top/>
      <bottom/>
      <diagonal/>
    </border>
    <border>
      <left/>
      <right style="hair">
        <color auto="1"/>
      </right>
      <top/>
      <bottom/>
      <diagonal/>
    </border>
    <border>
      <left style="thin">
        <color rgb="FF000000"/>
      </left>
      <right style="thin">
        <color rgb="FF000000"/>
      </right>
      <top/>
      <bottom style="thin">
        <color rgb="FF000000"/>
      </bottom>
      <diagonal/>
    </border>
  </borders>
  <cellStyleXfs count="1">
    <xf numFmtId="0" fontId="0" fillId="0" borderId="0"/>
  </cellStyleXfs>
  <cellXfs count="72">
    <xf numFmtId="0" fontId="0" fillId="0" borderId="0" xfId="0"/>
    <xf numFmtId="0" fontId="0" fillId="2" borderId="0" xfId="0" applyNumberFormat="1" applyFont="1" applyFill="1" applyBorder="1" applyAlignment="1" applyProtection="1">
      <alignment wrapText="1"/>
      <protection locked="0"/>
    </xf>
    <xf numFmtId="0" fontId="3" fillId="7" borderId="1" xfId="0" applyNumberFormat="1" applyFont="1" applyFill="1" applyBorder="1" applyAlignment="1" applyProtection="1">
      <alignment horizontal="center" vertical="top" wrapText="1"/>
    </xf>
    <xf numFmtId="4" fontId="3" fillId="9" borderId="1" xfId="0" applyNumberFormat="1" applyFont="1" applyFill="1" applyBorder="1" applyAlignment="1" applyProtection="1">
      <alignment horizontal="right" vertical="top" wrapText="1"/>
    </xf>
    <xf numFmtId="4" fontId="3" fillId="10" borderId="1" xfId="0" applyNumberFormat="1" applyFont="1" applyFill="1" applyBorder="1" applyAlignment="1" applyProtection="1">
      <alignment horizontal="center" vertical="top" wrapText="1"/>
    </xf>
    <xf numFmtId="0" fontId="3" fillId="11" borderId="1" xfId="0" applyNumberFormat="1" applyFont="1" applyFill="1" applyBorder="1" applyAlignment="1" applyProtection="1">
      <alignment horizontal="center" vertical="top" wrapText="1"/>
    </xf>
    <xf numFmtId="4" fontId="3" fillId="13" borderId="1" xfId="0" applyNumberFormat="1" applyFont="1" applyFill="1" applyBorder="1" applyAlignment="1" applyProtection="1">
      <alignment horizontal="right" vertical="top" wrapText="1"/>
    </xf>
    <xf numFmtId="4" fontId="3" fillId="14" borderId="1" xfId="0" applyNumberFormat="1" applyFont="1" applyFill="1" applyBorder="1" applyAlignment="1" applyProtection="1">
      <alignment horizontal="center" vertical="top" wrapText="1"/>
    </xf>
    <xf numFmtId="0" fontId="3" fillId="15" borderId="1" xfId="0" applyNumberFormat="1" applyFont="1" applyFill="1" applyBorder="1" applyAlignment="1" applyProtection="1">
      <alignment horizontal="center" vertical="top" wrapText="1"/>
    </xf>
    <xf numFmtId="4" fontId="3" fillId="17" borderId="1" xfId="0" applyNumberFormat="1" applyFont="1" applyFill="1" applyBorder="1" applyAlignment="1" applyProtection="1">
      <alignment horizontal="right" vertical="top" wrapText="1"/>
    </xf>
    <xf numFmtId="4" fontId="3" fillId="18" borderId="1" xfId="0" applyNumberFormat="1" applyFont="1" applyFill="1" applyBorder="1" applyAlignment="1" applyProtection="1">
      <alignment horizontal="center" vertical="top" wrapText="1"/>
    </xf>
    <xf numFmtId="0" fontId="5" fillId="19" borderId="2" xfId="0" applyNumberFormat="1" applyFont="1" applyFill="1" applyBorder="1" applyAlignment="1" applyProtection="1">
      <alignment horizontal="center" vertical="center" wrapText="1"/>
    </xf>
    <xf numFmtId="0" fontId="5" fillId="20" borderId="3" xfId="0" applyNumberFormat="1" applyFont="1" applyFill="1" applyBorder="1" applyAlignment="1" applyProtection="1">
      <alignment horizontal="center" vertical="center" wrapText="1"/>
    </xf>
    <xf numFmtId="0" fontId="5" fillId="21" borderId="4" xfId="0" applyNumberFormat="1" applyFont="1" applyFill="1" applyBorder="1" applyAlignment="1" applyProtection="1">
      <alignment horizontal="center" vertical="center" wrapText="1"/>
    </xf>
    <xf numFmtId="0" fontId="6" fillId="23" borderId="5" xfId="0" applyNumberFormat="1" applyFont="1" applyFill="1" applyBorder="1" applyAlignment="1" applyProtection="1">
      <alignment horizontal="left" vertical="center" wrapText="1"/>
    </xf>
    <xf numFmtId="4" fontId="6" fillId="24" borderId="1" xfId="0" applyNumberFormat="1" applyFont="1" applyFill="1" applyBorder="1" applyAlignment="1" applyProtection="1">
      <alignment horizontal="center" vertical="center" wrapText="1"/>
    </xf>
    <xf numFmtId="4" fontId="6" fillId="25" borderId="1" xfId="0" applyNumberFormat="1" applyFont="1" applyFill="1" applyBorder="1" applyAlignment="1" applyProtection="1">
      <alignment horizontal="right" vertical="center" wrapText="1"/>
    </xf>
    <xf numFmtId="4" fontId="6" fillId="26" borderId="6" xfId="0" applyNumberFormat="1" applyFont="1" applyFill="1" applyBorder="1" applyAlignment="1" applyProtection="1">
      <alignment horizontal="center" vertical="center" wrapText="1"/>
    </xf>
    <xf numFmtId="0" fontId="6" fillId="27" borderId="7" xfId="0" applyNumberFormat="1" applyFont="1" applyFill="1" applyBorder="1" applyAlignment="1" applyProtection="1">
      <alignment horizontal="left" vertical="center" wrapText="1"/>
    </xf>
    <xf numFmtId="4" fontId="6" fillId="28" borderId="8" xfId="0" applyNumberFormat="1" applyFont="1" applyFill="1" applyBorder="1" applyAlignment="1" applyProtection="1">
      <alignment horizontal="center" vertical="center" wrapText="1"/>
    </xf>
    <xf numFmtId="4" fontId="6" fillId="29" borderId="8" xfId="0" applyNumberFormat="1" applyFont="1" applyFill="1" applyBorder="1" applyAlignment="1" applyProtection="1">
      <alignment horizontal="right" vertical="center" wrapText="1"/>
    </xf>
    <xf numFmtId="4" fontId="6" fillId="30" borderId="9" xfId="0" applyNumberFormat="1" applyFont="1" applyFill="1" applyBorder="1" applyAlignment="1" applyProtection="1">
      <alignment horizontal="center" vertical="center" wrapText="1"/>
    </xf>
    <xf numFmtId="166" fontId="3" fillId="31" borderId="1" xfId="0" applyNumberFormat="1" applyFont="1" applyFill="1" applyBorder="1" applyAlignment="1" applyProtection="1">
      <alignment horizontal="right" vertical="top" wrapText="1"/>
    </xf>
    <xf numFmtId="165" fontId="3" fillId="32" borderId="1" xfId="0" applyNumberFormat="1" applyFont="1" applyFill="1" applyBorder="1" applyAlignment="1" applyProtection="1">
      <alignment horizontal="right" vertical="top" wrapText="1"/>
    </xf>
    <xf numFmtId="166" fontId="3" fillId="33" borderId="1" xfId="0" applyNumberFormat="1" applyFont="1" applyFill="1" applyBorder="1" applyAlignment="1" applyProtection="1">
      <alignment horizontal="right" vertical="top" wrapText="1"/>
    </xf>
    <xf numFmtId="167" fontId="3" fillId="34" borderId="1" xfId="0" applyNumberFormat="1" applyFont="1" applyFill="1" applyBorder="1" applyAlignment="1" applyProtection="1">
      <alignment horizontal="right" vertical="top" wrapText="1"/>
    </xf>
    <xf numFmtId="164" fontId="3" fillId="35" borderId="1" xfId="0" applyNumberFormat="1" applyFont="1" applyFill="1" applyBorder="1" applyAlignment="1" applyProtection="1">
      <alignment horizontal="right" vertical="top" wrapText="1"/>
    </xf>
    <xf numFmtId="168" fontId="3" fillId="36" borderId="1" xfId="0" applyNumberFormat="1" applyFont="1" applyFill="1" applyBorder="1" applyAlignment="1" applyProtection="1">
      <alignment horizontal="right" vertical="top" wrapText="1"/>
    </xf>
    <xf numFmtId="169" fontId="3" fillId="37" borderId="1" xfId="0" applyNumberFormat="1" applyFont="1" applyFill="1" applyBorder="1" applyAlignment="1" applyProtection="1">
      <alignment horizontal="right" vertical="top" wrapText="1"/>
    </xf>
    <xf numFmtId="170" fontId="3" fillId="38" borderId="1" xfId="0" applyNumberFormat="1" applyFont="1" applyFill="1" applyBorder="1" applyAlignment="1" applyProtection="1">
      <alignment horizontal="right" vertical="top" wrapText="1"/>
    </xf>
    <xf numFmtId="171" fontId="3" fillId="39" borderId="1" xfId="0" applyNumberFormat="1" applyFont="1" applyFill="1" applyBorder="1" applyAlignment="1" applyProtection="1">
      <alignment horizontal="right" vertical="top" wrapText="1"/>
    </xf>
    <xf numFmtId="172" fontId="3" fillId="40" borderId="1" xfId="0" applyNumberFormat="1" applyFont="1" applyFill="1" applyBorder="1" applyAlignment="1" applyProtection="1">
      <alignment horizontal="right" vertical="top" wrapText="1"/>
    </xf>
    <xf numFmtId="173" fontId="3" fillId="41" borderId="1" xfId="0" applyNumberFormat="1" applyFont="1" applyFill="1" applyBorder="1" applyAlignment="1" applyProtection="1">
      <alignment horizontal="right" vertical="top" wrapText="1"/>
    </xf>
    <xf numFmtId="174" fontId="3" fillId="42" borderId="1" xfId="0" applyNumberFormat="1" applyFont="1" applyFill="1" applyBorder="1" applyAlignment="1" applyProtection="1">
      <alignment horizontal="right" vertical="top" wrapText="1"/>
    </xf>
    <xf numFmtId="175" fontId="3" fillId="43" borderId="1" xfId="0" applyNumberFormat="1" applyFont="1" applyFill="1" applyBorder="1" applyAlignment="1" applyProtection="1">
      <alignment horizontal="right" vertical="top" wrapText="1"/>
    </xf>
    <xf numFmtId="0" fontId="2" fillId="6" borderId="10" xfId="0" applyNumberFormat="1" applyFont="1" applyFill="1" applyBorder="1" applyAlignment="1" applyProtection="1">
      <alignment horizontal="center" vertical="center" wrapText="1"/>
    </xf>
    <xf numFmtId="0" fontId="3" fillId="44" borderId="1" xfId="0" applyNumberFormat="1" applyFont="1" applyFill="1" applyBorder="1" applyAlignment="1" applyProtection="1">
      <alignment horizontal="center" vertical="top" wrapText="1"/>
    </xf>
    <xf numFmtId="4" fontId="3" fillId="44" borderId="1" xfId="0" applyNumberFormat="1" applyFont="1" applyFill="1" applyBorder="1" applyAlignment="1" applyProtection="1">
      <alignment horizontal="right" vertical="top" wrapText="1"/>
    </xf>
    <xf numFmtId="4" fontId="3" fillId="44" borderId="1" xfId="0" applyNumberFormat="1" applyFont="1" applyFill="1" applyBorder="1" applyAlignment="1" applyProtection="1">
      <alignment horizontal="center" vertical="top" wrapText="1"/>
    </xf>
    <xf numFmtId="0" fontId="0" fillId="44" borderId="0" xfId="0" applyFill="1"/>
    <xf numFmtId="0" fontId="3" fillId="0" borderId="1" xfId="0" applyNumberFormat="1" applyFont="1" applyFill="1" applyBorder="1" applyAlignment="1" applyProtection="1">
      <alignment horizontal="center" vertical="top" wrapText="1"/>
    </xf>
    <xf numFmtId="4" fontId="3" fillId="0" borderId="1" xfId="0" applyNumberFormat="1" applyFont="1" applyFill="1" applyBorder="1" applyAlignment="1" applyProtection="1">
      <alignment horizontal="right" vertical="top" wrapText="1"/>
    </xf>
    <xf numFmtId="4" fontId="3" fillId="0" borderId="1" xfId="0" applyNumberFormat="1" applyFont="1" applyFill="1" applyBorder="1" applyAlignment="1" applyProtection="1">
      <alignment horizontal="center" vertical="top" wrapText="1"/>
    </xf>
    <xf numFmtId="0" fontId="0" fillId="0" borderId="0" xfId="0" applyFill="1"/>
    <xf numFmtId="0" fontId="0" fillId="0" borderId="11" xfId="0" applyBorder="1"/>
    <xf numFmtId="0" fontId="0" fillId="44" borderId="11" xfId="0" applyFill="1" applyBorder="1"/>
    <xf numFmtId="0" fontId="0" fillId="0" borderId="11" xfId="0" applyFill="1" applyBorder="1"/>
    <xf numFmtId="4" fontId="0" fillId="44" borderId="11" xfId="0" applyNumberFormat="1" applyFill="1" applyBorder="1"/>
    <xf numFmtId="2" fontId="10" fillId="0" borderId="11" xfId="0" applyNumberFormat="1" applyFont="1" applyBorder="1" applyAlignment="1">
      <alignment horizontal="center" vertical="center"/>
    </xf>
    <xf numFmtId="0" fontId="12" fillId="45" borderId="12" xfId="0" applyFont="1" applyFill="1" applyBorder="1" applyAlignment="1">
      <alignment horizontal="center" vertical="center" wrapText="1"/>
    </xf>
    <xf numFmtId="0" fontId="13" fillId="45" borderId="1" xfId="0" applyFont="1" applyFill="1" applyBorder="1" applyAlignment="1">
      <alignment vertical="center"/>
    </xf>
    <xf numFmtId="0" fontId="13" fillId="0" borderId="13" xfId="0" applyFont="1" applyFill="1" applyBorder="1" applyAlignment="1">
      <alignment vertical="center"/>
    </xf>
    <xf numFmtId="0" fontId="0" fillId="0" borderId="0" xfId="0" applyAlignment="1"/>
    <xf numFmtId="0" fontId="2" fillId="5" borderId="14" xfId="0" applyNumberFormat="1" applyFont="1" applyFill="1" applyBorder="1" applyAlignment="1" applyProtection="1">
      <alignment horizontal="center" vertical="center" wrapText="1"/>
    </xf>
    <xf numFmtId="0" fontId="4" fillId="4" borderId="1" xfId="0" applyNumberFormat="1" applyFont="1" applyFill="1" applyBorder="1" applyAlignment="1" applyProtection="1">
      <alignment horizontal="center" vertical="center" wrapText="1"/>
    </xf>
    <xf numFmtId="0" fontId="11" fillId="0" borderId="12" xfId="0" applyFont="1" applyBorder="1" applyAlignment="1">
      <alignment horizontal="center"/>
    </xf>
    <xf numFmtId="0" fontId="11" fillId="0" borderId="1" xfId="0" applyFont="1" applyBorder="1" applyAlignment="1">
      <alignment horizontal="center"/>
    </xf>
    <xf numFmtId="0" fontId="16" fillId="6" borderId="11" xfId="0" applyNumberFormat="1" applyFont="1" applyFill="1" applyBorder="1" applyAlignment="1" applyProtection="1">
      <alignment horizontal="center" wrapText="1"/>
    </xf>
    <xf numFmtId="0" fontId="2" fillId="6" borderId="14" xfId="0" applyNumberFormat="1" applyFont="1" applyFill="1" applyBorder="1" applyAlignment="1" applyProtection="1">
      <alignment horizontal="left" vertical="center" wrapText="1"/>
    </xf>
    <xf numFmtId="0" fontId="3" fillId="8" borderId="1" xfId="0" applyNumberFormat="1" applyFont="1" applyFill="1" applyBorder="1" applyAlignment="1" applyProtection="1">
      <alignment horizontal="left" vertical="top" wrapText="1"/>
    </xf>
    <xf numFmtId="0" fontId="3" fillId="44" borderId="1" xfId="0" applyNumberFormat="1" applyFont="1" applyFill="1" applyBorder="1" applyAlignment="1" applyProtection="1">
      <alignment horizontal="left" vertical="top" wrapText="1"/>
    </xf>
    <xf numFmtId="0" fontId="3" fillId="12" borderId="1" xfId="0" applyNumberFormat="1" applyFont="1" applyFill="1" applyBorder="1" applyAlignment="1" applyProtection="1">
      <alignment horizontal="left" vertical="top" wrapText="1"/>
    </xf>
    <xf numFmtId="0" fontId="3" fillId="0" borderId="1" xfId="0" applyNumberFormat="1" applyFont="1" applyFill="1" applyBorder="1" applyAlignment="1" applyProtection="1">
      <alignment horizontal="left" vertical="top" wrapText="1"/>
    </xf>
    <xf numFmtId="0" fontId="3" fillId="16" borderId="1" xfId="0" applyNumberFormat="1" applyFont="1" applyFill="1" applyBorder="1" applyAlignment="1" applyProtection="1">
      <alignment horizontal="left" vertical="top" wrapText="1"/>
    </xf>
    <xf numFmtId="0" fontId="0" fillId="0" borderId="11" xfId="0" applyBorder="1" applyAlignment="1">
      <alignment horizontal="center" wrapText="1"/>
    </xf>
    <xf numFmtId="4" fontId="6" fillId="22" borderId="1" xfId="0" applyNumberFormat="1" applyFont="1" applyFill="1" applyBorder="1" applyAlignment="1" applyProtection="1">
      <alignment horizontal="right" vertical="center" wrapText="1"/>
    </xf>
    <xf numFmtId="0" fontId="6" fillId="23" borderId="5" xfId="0" applyNumberFormat="1" applyFont="1" applyFill="1" applyBorder="1" applyAlignment="1" applyProtection="1">
      <alignment horizontal="left" vertical="center" wrapText="1"/>
    </xf>
    <xf numFmtId="4" fontId="6" fillId="24" borderId="1" xfId="0" applyNumberFormat="1" applyFont="1" applyFill="1" applyBorder="1" applyAlignment="1" applyProtection="1">
      <alignment horizontal="center" vertical="center" wrapText="1"/>
    </xf>
    <xf numFmtId="4" fontId="6" fillId="25" borderId="1" xfId="0" applyNumberFormat="1" applyFont="1" applyFill="1" applyBorder="1" applyAlignment="1" applyProtection="1">
      <alignment horizontal="right" vertical="center" wrapText="1"/>
    </xf>
    <xf numFmtId="4" fontId="6" fillId="26" borderId="6" xfId="0" applyNumberFormat="1" applyFont="1" applyFill="1" applyBorder="1" applyAlignment="1" applyProtection="1">
      <alignment horizontal="center" vertical="center" wrapText="1"/>
    </xf>
    <xf numFmtId="0" fontId="1" fillId="3" borderId="1" xfId="0" applyNumberFormat="1" applyFont="1" applyFill="1" applyBorder="1" applyAlignment="1" applyProtection="1">
      <alignment horizontal="right" vertical="center" wrapText="1"/>
    </xf>
    <xf numFmtId="9"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20</xdr:col>
      <xdr:colOff>53948</xdr:colOff>
      <xdr:row>0</xdr:row>
      <xdr:rowOff>128913</xdr:rowOff>
    </xdr:from>
    <xdr:to>
      <xdr:col>20</xdr:col>
      <xdr:colOff>866775</xdr:colOff>
      <xdr:row>5</xdr:row>
      <xdr:rowOff>47223</xdr:rowOff>
    </xdr:to>
    <xdr:pic>
      <xdr:nvPicPr>
        <xdr:cNvPr id="13" name="Imagem 28">
          <a:extLst>
            <a:ext uri="{FF2B5EF4-FFF2-40B4-BE49-F238E27FC236}">
              <a16:creationId xmlns:a16="http://schemas.microsoft.com/office/drawing/2014/main" id="{EFBEB8A4-F671-4A65-BD05-83C987C04B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8573" y="128913"/>
          <a:ext cx="812827" cy="870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244289</xdr:colOff>
      <xdr:row>0</xdr:row>
      <xdr:rowOff>120464</xdr:rowOff>
    </xdr:from>
    <xdr:to>
      <xdr:col>1</xdr:col>
      <xdr:colOff>589094</xdr:colOff>
      <xdr:row>5</xdr:row>
      <xdr:rowOff>18073</xdr:rowOff>
    </xdr:to>
    <xdr:pic>
      <xdr:nvPicPr>
        <xdr:cNvPr id="14" name="Imagem 1">
          <a:extLst>
            <a:ext uri="{FF2B5EF4-FFF2-40B4-BE49-F238E27FC236}">
              <a16:creationId xmlns:a16="http://schemas.microsoft.com/office/drawing/2014/main" id="{1A8808DB-D6E1-4D25-A68E-ECB17CC22CD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4289" y="120464"/>
          <a:ext cx="971550" cy="8501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7</xdr:row>
      <xdr:rowOff>0</xdr:rowOff>
    </xdr:from>
    <xdr:ext cx="9525" cy="9525"/>
    <xdr:sp macro="" textlink="">
      <xdr:nvSpPr>
        <xdr:cNvPr id="15" name="Picture 1">
          <a:extLst>
            <a:ext uri="{FF2B5EF4-FFF2-40B4-BE49-F238E27FC236}">
              <a16:creationId xmlns:a16="http://schemas.microsoft.com/office/drawing/2014/main" id="{A114922F-08DE-49FE-99DA-312C516BB20F}"/>
            </a:ext>
          </a:extLst>
        </xdr:cNvPr>
        <xdr:cNvSpPr>
          <a:spLocks noChangeAspect="1" noChangeArrowheads="1"/>
        </xdr:cNvSpPr>
      </xdr:nvSpPr>
      <xdr:spPr bwMode="auto">
        <a:xfrm>
          <a:off x="10848975" y="169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xdr:row>
      <xdr:rowOff>0</xdr:rowOff>
    </xdr:from>
    <xdr:ext cx="0" cy="9525"/>
    <xdr:sp macro="" textlink="">
      <xdr:nvSpPr>
        <xdr:cNvPr id="16" name="Picture 2">
          <a:extLst>
            <a:ext uri="{FF2B5EF4-FFF2-40B4-BE49-F238E27FC236}">
              <a16:creationId xmlns:a16="http://schemas.microsoft.com/office/drawing/2014/main" id="{205764E5-FE1E-4E1E-A83C-715C1291C957}"/>
            </a:ext>
          </a:extLst>
        </xdr:cNvPr>
        <xdr:cNvSpPr>
          <a:spLocks noChangeAspect="1" noChangeArrowheads="1"/>
        </xdr:cNvSpPr>
      </xdr:nvSpPr>
      <xdr:spPr bwMode="auto">
        <a:xfrm>
          <a:off x="12068175" y="1695450"/>
          <a:ext cx="0"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7</xdr:row>
      <xdr:rowOff>0</xdr:rowOff>
    </xdr:from>
    <xdr:ext cx="9525" cy="9525"/>
    <xdr:sp macro="" textlink="">
      <xdr:nvSpPr>
        <xdr:cNvPr id="17" name="Picture 1">
          <a:extLst>
            <a:ext uri="{FF2B5EF4-FFF2-40B4-BE49-F238E27FC236}">
              <a16:creationId xmlns:a16="http://schemas.microsoft.com/office/drawing/2014/main" id="{55600260-15A5-49C6-8934-ACADF355A481}"/>
            </a:ext>
          </a:extLst>
        </xdr:cNvPr>
        <xdr:cNvSpPr>
          <a:spLocks noChangeAspect="1" noChangeArrowheads="1"/>
        </xdr:cNvSpPr>
      </xdr:nvSpPr>
      <xdr:spPr bwMode="auto">
        <a:xfrm>
          <a:off x="12068175" y="169545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V461"/>
  <sheetViews>
    <sheetView tabSelected="1" view="pageBreakPreview" zoomScale="120" zoomScaleNormal="100" zoomScaleSheetLayoutView="120" workbookViewId="0">
      <pane ySplit="10" topLeftCell="A187" activePane="bottomLeft" state="frozen"/>
      <selection activeCell="B1" sqref="B1"/>
      <selection pane="bottomLeft" activeCell="V190" sqref="V190"/>
    </sheetView>
  </sheetViews>
  <sheetFormatPr defaultRowHeight="14.4"/>
  <cols>
    <col min="1" max="1" width="9.33203125" customWidth="1"/>
    <col min="2" max="2" width="16.6640625" customWidth="1"/>
    <col min="3" max="3" width="8.6640625" customWidth="1"/>
    <col min="4" max="4" width="16.6640625" customWidth="1"/>
    <col min="5" max="5" width="6.6640625" customWidth="1"/>
    <col min="6" max="6" width="20" customWidth="1"/>
    <col min="7" max="7" width="9.33203125" customWidth="1"/>
    <col min="8" max="8" width="10.33203125" customWidth="1"/>
    <col min="9" max="9" width="9.33203125" customWidth="1"/>
    <col min="10" max="12" width="12.44140625" customWidth="1"/>
    <col min="13" max="14" width="8.6640625" customWidth="1"/>
    <col min="15" max="15" width="4.6640625" customWidth="1"/>
    <col min="21" max="21" width="16.109375" bestFit="1" customWidth="1"/>
  </cols>
  <sheetData>
    <row r="1" spans="1:22">
      <c r="A1" s="55" t="s">
        <v>933</v>
      </c>
      <c r="B1" s="56"/>
      <c r="C1" s="56"/>
      <c r="D1" s="56"/>
      <c r="E1" s="56"/>
      <c r="F1" s="56"/>
      <c r="G1" s="56"/>
      <c r="H1" s="56"/>
      <c r="I1" s="56"/>
      <c r="J1" s="56"/>
      <c r="K1" s="56"/>
      <c r="L1" s="56"/>
      <c r="M1" s="56"/>
      <c r="N1" s="56"/>
      <c r="O1" s="56"/>
      <c r="P1" s="56"/>
      <c r="Q1" s="56"/>
      <c r="R1" s="56"/>
      <c r="S1" s="56"/>
      <c r="T1" s="56"/>
      <c r="U1" s="56"/>
    </row>
    <row r="2" spans="1:22">
      <c r="A2" s="55" t="s">
        <v>934</v>
      </c>
      <c r="B2" s="56"/>
      <c r="C2" s="56"/>
      <c r="D2" s="56"/>
      <c r="E2" s="56"/>
      <c r="F2" s="56"/>
      <c r="G2" s="56"/>
      <c r="H2" s="56"/>
      <c r="I2" s="56"/>
      <c r="J2" s="56"/>
      <c r="K2" s="56"/>
      <c r="L2" s="56"/>
      <c r="M2" s="56"/>
      <c r="N2" s="56"/>
      <c r="O2" s="56"/>
      <c r="P2" s="56"/>
      <c r="Q2" s="56"/>
      <c r="R2" s="56"/>
      <c r="S2" s="56"/>
      <c r="T2" s="56"/>
      <c r="U2" s="56"/>
    </row>
    <row r="3" spans="1:22">
      <c r="A3" s="55" t="s">
        <v>935</v>
      </c>
      <c r="B3" s="56"/>
      <c r="C3" s="56"/>
      <c r="D3" s="56"/>
      <c r="E3" s="56"/>
      <c r="F3" s="56"/>
      <c r="G3" s="56"/>
      <c r="H3" s="56"/>
      <c r="I3" s="56"/>
      <c r="J3" s="56"/>
      <c r="K3" s="56"/>
      <c r="L3" s="56"/>
      <c r="M3" s="56"/>
      <c r="N3" s="56"/>
      <c r="O3" s="56"/>
      <c r="P3" s="56"/>
      <c r="Q3" s="56"/>
      <c r="R3" s="56"/>
      <c r="S3" s="56"/>
      <c r="T3" s="56"/>
      <c r="U3" s="56"/>
    </row>
    <row r="4" spans="1:22" ht="15" customHeight="1">
      <c r="A4" s="55" t="s">
        <v>936</v>
      </c>
      <c r="B4" s="56"/>
      <c r="C4" s="56"/>
      <c r="D4" s="56"/>
      <c r="E4" s="56"/>
      <c r="F4" s="56"/>
      <c r="G4" s="56"/>
      <c r="H4" s="56"/>
      <c r="I4" s="56"/>
      <c r="J4" s="56"/>
      <c r="K4" s="56"/>
      <c r="L4" s="56"/>
      <c r="M4" s="56"/>
      <c r="N4" s="56"/>
      <c r="O4" s="56"/>
      <c r="P4" s="56"/>
      <c r="Q4" s="56"/>
      <c r="R4" s="56"/>
      <c r="S4" s="56"/>
      <c r="T4" s="56"/>
      <c r="U4" s="56"/>
    </row>
    <row r="5" spans="1:22">
      <c r="A5" s="55" t="s">
        <v>940</v>
      </c>
      <c r="B5" s="56"/>
      <c r="C5" s="56"/>
      <c r="D5" s="56"/>
      <c r="E5" s="56"/>
      <c r="F5" s="56"/>
      <c r="G5" s="56"/>
      <c r="H5" s="56"/>
      <c r="I5" s="56"/>
      <c r="J5" s="56"/>
      <c r="K5" s="56"/>
      <c r="L5" s="56"/>
      <c r="M5" s="56"/>
      <c r="N5" s="56"/>
      <c r="O5" s="56"/>
      <c r="P5" s="56"/>
      <c r="Q5" s="56"/>
      <c r="R5" s="56"/>
      <c r="S5" s="56"/>
      <c r="T5" s="56"/>
      <c r="U5" s="56"/>
    </row>
    <row r="6" spans="1:22">
      <c r="A6" s="55" t="s">
        <v>939</v>
      </c>
      <c r="B6" s="56"/>
      <c r="C6" s="56"/>
      <c r="D6" s="56"/>
      <c r="E6" s="56"/>
      <c r="F6" s="56"/>
      <c r="G6" s="56"/>
      <c r="H6" s="56"/>
      <c r="I6" s="56"/>
      <c r="J6" s="56"/>
      <c r="K6" s="56"/>
      <c r="L6" s="56"/>
      <c r="M6" s="56"/>
      <c r="N6" s="56"/>
      <c r="O6" s="56"/>
      <c r="P6" s="56"/>
      <c r="Q6" s="56"/>
      <c r="R6" s="56"/>
      <c r="S6" s="56"/>
      <c r="T6" s="56"/>
      <c r="U6" s="56"/>
    </row>
    <row r="7" spans="1:22">
      <c r="A7" s="49"/>
      <c r="B7" s="50" t="s">
        <v>937</v>
      </c>
      <c r="C7" s="50"/>
      <c r="D7" s="50"/>
      <c r="E7" s="50"/>
      <c r="F7" s="50"/>
      <c r="G7" s="50"/>
      <c r="H7" s="51"/>
    </row>
    <row r="8" spans="1:22">
      <c r="A8" s="49"/>
      <c r="B8" s="50" t="s">
        <v>938</v>
      </c>
      <c r="C8" s="50"/>
      <c r="D8" s="50"/>
      <c r="E8" s="50"/>
      <c r="F8" s="50"/>
      <c r="G8" s="50"/>
      <c r="H8" s="51"/>
      <c r="J8" s="52"/>
      <c r="K8" s="52"/>
      <c r="L8" s="52"/>
      <c r="M8" s="52"/>
      <c r="N8" s="52"/>
      <c r="O8" s="52"/>
    </row>
    <row r="9" spans="1:22" ht="30" customHeight="1">
      <c r="A9" s="57" t="s">
        <v>941</v>
      </c>
      <c r="B9" s="57"/>
      <c r="C9" s="57"/>
      <c r="D9" s="57"/>
      <c r="E9" s="57"/>
      <c r="F9" s="57"/>
      <c r="G9" s="57"/>
      <c r="H9" s="57"/>
      <c r="I9" s="57"/>
      <c r="J9" s="57"/>
      <c r="K9" s="57"/>
      <c r="L9" s="57"/>
      <c r="M9" s="57"/>
      <c r="N9" s="57"/>
      <c r="O9" s="57"/>
      <c r="P9" s="57"/>
      <c r="Q9" s="57"/>
      <c r="R9" s="57"/>
      <c r="S9" s="57"/>
      <c r="T9" s="57"/>
      <c r="U9" s="57"/>
      <c r="V9" t="s">
        <v>942</v>
      </c>
    </row>
    <row r="10" spans="1:22" ht="22.2" customHeight="1">
      <c r="A10" s="53" t="s">
        <v>0</v>
      </c>
      <c r="B10" s="58" t="s">
        <v>1</v>
      </c>
      <c r="C10" s="58"/>
      <c r="D10" s="58"/>
      <c r="E10" s="58"/>
      <c r="F10" s="58"/>
      <c r="G10" s="53" t="s">
        <v>2</v>
      </c>
      <c r="H10" s="53" t="s">
        <v>903</v>
      </c>
      <c r="I10" s="53" t="s">
        <v>14</v>
      </c>
      <c r="J10" s="53" t="s">
        <v>4</v>
      </c>
      <c r="K10" s="53" t="s">
        <v>16</v>
      </c>
      <c r="L10" s="53" t="s">
        <v>904</v>
      </c>
      <c r="M10" s="53" t="s">
        <v>905</v>
      </c>
      <c r="N10" s="53" t="s">
        <v>906</v>
      </c>
      <c r="O10" s="53" t="s">
        <v>907</v>
      </c>
      <c r="P10" s="35" t="s">
        <v>927</v>
      </c>
      <c r="Q10" s="35" t="s">
        <v>928</v>
      </c>
      <c r="R10" s="35" t="s">
        <v>929</v>
      </c>
      <c r="S10" s="35" t="s">
        <v>930</v>
      </c>
      <c r="T10" s="35" t="s">
        <v>931</v>
      </c>
      <c r="U10" s="35" t="s">
        <v>17</v>
      </c>
    </row>
    <row r="11" spans="1:22" ht="28.2" customHeight="1">
      <c r="A11" s="2" t="s">
        <v>893</v>
      </c>
      <c r="B11" s="59" t="s">
        <v>894</v>
      </c>
      <c r="C11" s="59"/>
      <c r="D11" s="59"/>
      <c r="E11" s="59"/>
      <c r="F11" s="59"/>
      <c r="G11" s="2" t="s">
        <v>908</v>
      </c>
      <c r="H11" s="2" t="s">
        <v>64</v>
      </c>
      <c r="I11" s="2" t="s">
        <v>3</v>
      </c>
      <c r="J11" s="3">
        <v>1</v>
      </c>
      <c r="K11" s="3">
        <v>183000</v>
      </c>
      <c r="L11" s="3">
        <v>183000</v>
      </c>
      <c r="M11" s="4">
        <v>16.771699203808947</v>
      </c>
      <c r="N11" s="4">
        <v>13.797603957858529</v>
      </c>
      <c r="O11" s="2" t="s">
        <v>909</v>
      </c>
      <c r="U11" s="44"/>
    </row>
    <row r="12" spans="1:22">
      <c r="A12" s="2" t="s">
        <v>33</v>
      </c>
      <c r="B12" s="59" t="s">
        <v>34</v>
      </c>
      <c r="C12" s="59"/>
      <c r="D12" s="59"/>
      <c r="E12" s="59"/>
      <c r="F12" s="59"/>
      <c r="G12" s="2" t="s">
        <v>5</v>
      </c>
      <c r="H12" s="2" t="s">
        <v>26</v>
      </c>
      <c r="I12" s="2" t="s">
        <v>6</v>
      </c>
      <c r="J12" s="3">
        <v>894.95119999999997</v>
      </c>
      <c r="K12" s="3">
        <v>116.97</v>
      </c>
      <c r="L12" s="3">
        <v>104682.44186399999</v>
      </c>
      <c r="M12" s="4">
        <v>9.59400233258593</v>
      </c>
      <c r="N12" s="4">
        <v>21.690318976778133</v>
      </c>
      <c r="O12" s="2" t="s">
        <v>909</v>
      </c>
      <c r="U12" s="44"/>
    </row>
    <row r="13" spans="1:22" ht="19.95" customHeight="1">
      <c r="A13" s="36" t="s">
        <v>290</v>
      </c>
      <c r="B13" s="60" t="s">
        <v>291</v>
      </c>
      <c r="C13" s="60"/>
      <c r="D13" s="60"/>
      <c r="E13" s="60"/>
      <c r="F13" s="60"/>
      <c r="G13" s="36" t="s">
        <v>5</v>
      </c>
      <c r="H13" s="36" t="s">
        <v>64</v>
      </c>
      <c r="I13" s="36" t="s">
        <v>8</v>
      </c>
      <c r="J13" s="37">
        <v>55.930500000000002</v>
      </c>
      <c r="K13" s="37">
        <v>757.01</v>
      </c>
      <c r="L13" s="37">
        <v>42339.947805000003</v>
      </c>
      <c r="M13" s="38">
        <v>3.8803981906580924</v>
      </c>
      <c r="N13" s="38">
        <v>24.8826125490158</v>
      </c>
      <c r="O13" s="36" t="s">
        <v>909</v>
      </c>
      <c r="P13" s="39">
        <f>90</f>
        <v>90</v>
      </c>
      <c r="Q13" s="39"/>
      <c r="R13" s="39"/>
      <c r="S13" s="39"/>
      <c r="T13" s="39"/>
      <c r="U13" s="45">
        <f>P13*J13</f>
        <v>5033.7449999999999</v>
      </c>
    </row>
    <row r="14" spans="1:22">
      <c r="A14" s="2" t="s">
        <v>39</v>
      </c>
      <c r="B14" s="59" t="s">
        <v>40</v>
      </c>
      <c r="C14" s="59"/>
      <c r="D14" s="59"/>
      <c r="E14" s="59"/>
      <c r="F14" s="59"/>
      <c r="G14" s="2" t="s">
        <v>5</v>
      </c>
      <c r="H14" s="2" t="s">
        <v>26</v>
      </c>
      <c r="I14" s="2" t="s">
        <v>6</v>
      </c>
      <c r="J14" s="3">
        <v>901.4896</v>
      </c>
      <c r="K14" s="3">
        <v>41.53</v>
      </c>
      <c r="L14" s="3">
        <v>37438.863087999998</v>
      </c>
      <c r="M14" s="4">
        <v>3.4312204931394628</v>
      </c>
      <c r="N14" s="4">
        <v>27.705380652369413</v>
      </c>
      <c r="O14" s="2" t="s">
        <v>909</v>
      </c>
      <c r="U14" s="44"/>
    </row>
    <row r="15" spans="1:22" ht="28.2" customHeight="1">
      <c r="A15" s="2" t="s">
        <v>55</v>
      </c>
      <c r="B15" s="59" t="s">
        <v>56</v>
      </c>
      <c r="C15" s="59"/>
      <c r="D15" s="59"/>
      <c r="E15" s="59"/>
      <c r="F15" s="59"/>
      <c r="G15" s="2" t="s">
        <v>5</v>
      </c>
      <c r="H15" s="2" t="s">
        <v>15</v>
      </c>
      <c r="I15" s="2" t="s">
        <v>6</v>
      </c>
      <c r="J15" s="3">
        <v>8095.0351992883998</v>
      </c>
      <c r="K15" s="3">
        <v>4.32</v>
      </c>
      <c r="L15" s="3">
        <v>34970.552060925889</v>
      </c>
      <c r="M15" s="4">
        <v>3.2050031702567763</v>
      </c>
      <c r="N15" s="4">
        <v>30.342046221158974</v>
      </c>
      <c r="O15" s="2" t="s">
        <v>909</v>
      </c>
      <c r="U15" s="44"/>
    </row>
    <row r="16" spans="1:22">
      <c r="A16" s="2" t="s">
        <v>86</v>
      </c>
      <c r="B16" s="59" t="s">
        <v>87</v>
      </c>
      <c r="C16" s="59"/>
      <c r="D16" s="59"/>
      <c r="E16" s="59"/>
      <c r="F16" s="59"/>
      <c r="G16" s="2" t="s">
        <v>5</v>
      </c>
      <c r="H16" s="2" t="s">
        <v>26</v>
      </c>
      <c r="I16" s="2" t="s">
        <v>6</v>
      </c>
      <c r="J16" s="3">
        <v>2478.6269165757426</v>
      </c>
      <c r="K16" s="3">
        <v>13.89</v>
      </c>
      <c r="L16" s="3">
        <v>34428.127871237062</v>
      </c>
      <c r="M16" s="4">
        <v>3.1552907366484111</v>
      </c>
      <c r="N16" s="4">
        <v>32.937814334676069</v>
      </c>
      <c r="O16" s="2" t="s">
        <v>909</v>
      </c>
      <c r="U16" s="44"/>
    </row>
    <row r="17" spans="1:22" ht="19.95" customHeight="1">
      <c r="A17" s="36" t="s">
        <v>350</v>
      </c>
      <c r="B17" s="60" t="s">
        <v>351</v>
      </c>
      <c r="C17" s="60"/>
      <c r="D17" s="60"/>
      <c r="E17" s="60"/>
      <c r="F17" s="60"/>
      <c r="G17" s="36" t="s">
        <v>908</v>
      </c>
      <c r="H17" s="36" t="s">
        <v>64</v>
      </c>
      <c r="I17" s="36" t="s">
        <v>8</v>
      </c>
      <c r="J17" s="37">
        <v>343.617456</v>
      </c>
      <c r="K17" s="37">
        <v>89.9</v>
      </c>
      <c r="L17" s="37">
        <v>30891.2092944</v>
      </c>
      <c r="M17" s="38">
        <v>2.8311369963255957</v>
      </c>
      <c r="N17" s="38">
        <v>35.266910200156943</v>
      </c>
      <c r="O17" s="36" t="s">
        <v>909</v>
      </c>
      <c r="P17" s="39">
        <f>14.72/1.78</f>
        <v>8.2696629213483153</v>
      </c>
      <c r="Q17" s="39"/>
      <c r="R17" s="39"/>
      <c r="S17" s="39"/>
      <c r="T17" s="39"/>
      <c r="U17" s="45">
        <f>P17*J17</f>
        <v>2841.6005350112364</v>
      </c>
      <c r="V17">
        <f>U17</f>
        <v>2841.6005350112364</v>
      </c>
    </row>
    <row r="18" spans="1:22" ht="19.95" customHeight="1">
      <c r="A18" s="2" t="s">
        <v>74</v>
      </c>
      <c r="B18" s="59" t="s">
        <v>75</v>
      </c>
      <c r="C18" s="59"/>
      <c r="D18" s="59"/>
      <c r="E18" s="59"/>
      <c r="F18" s="59"/>
      <c r="G18" s="2" t="s">
        <v>5</v>
      </c>
      <c r="H18" s="2" t="s">
        <v>64</v>
      </c>
      <c r="I18" s="2" t="s">
        <v>11</v>
      </c>
      <c r="J18" s="3">
        <v>22731.056969631802</v>
      </c>
      <c r="K18" s="3">
        <v>1.29</v>
      </c>
      <c r="L18" s="3">
        <v>29323.063490825021</v>
      </c>
      <c r="M18" s="4">
        <v>2.6874185825262797</v>
      </c>
      <c r="N18" s="4">
        <v>37.47777341716526</v>
      </c>
      <c r="O18" s="2" t="s">
        <v>909</v>
      </c>
      <c r="P18" s="43"/>
      <c r="Q18" s="43"/>
      <c r="R18" s="43"/>
      <c r="S18" s="43"/>
      <c r="T18" s="43"/>
      <c r="U18" s="46"/>
    </row>
    <row r="19" spans="1:22" ht="15" customHeight="1">
      <c r="A19" s="2" t="s">
        <v>27</v>
      </c>
      <c r="B19" s="59" t="s">
        <v>28</v>
      </c>
      <c r="C19" s="59"/>
      <c r="D19" s="59"/>
      <c r="E19" s="59"/>
      <c r="F19" s="59"/>
      <c r="G19" s="2" t="s">
        <v>5</v>
      </c>
      <c r="H19" s="2" t="s">
        <v>26</v>
      </c>
      <c r="I19" s="2" t="s">
        <v>6</v>
      </c>
      <c r="J19" s="3">
        <v>885.15679999999998</v>
      </c>
      <c r="K19" s="3">
        <v>27.59</v>
      </c>
      <c r="L19" s="3">
        <v>24421.476112</v>
      </c>
      <c r="M19" s="4">
        <v>2.238194816740271</v>
      </c>
      <c r="N19" s="4">
        <v>39.319072712950636</v>
      </c>
      <c r="O19" s="2" t="s">
        <v>909</v>
      </c>
      <c r="U19" s="44"/>
    </row>
    <row r="20" spans="1:22" ht="19.95" customHeight="1">
      <c r="A20" s="36" t="s">
        <v>306</v>
      </c>
      <c r="B20" s="60" t="s">
        <v>307</v>
      </c>
      <c r="C20" s="60"/>
      <c r="D20" s="60"/>
      <c r="E20" s="60"/>
      <c r="F20" s="60"/>
      <c r="G20" s="36" t="s">
        <v>5</v>
      </c>
      <c r="H20" s="36" t="s">
        <v>64</v>
      </c>
      <c r="I20" s="36" t="s">
        <v>8</v>
      </c>
      <c r="J20" s="37">
        <v>167.84631279999999</v>
      </c>
      <c r="K20" s="37">
        <v>113.63</v>
      </c>
      <c r="L20" s="37">
        <v>19072.376523464001</v>
      </c>
      <c r="M20" s="38">
        <v>1.747957170236752</v>
      </c>
      <c r="N20" s="38">
        <v>40.757067291080375</v>
      </c>
      <c r="O20" s="36" t="s">
        <v>909</v>
      </c>
      <c r="P20" s="39">
        <f>22/1.44</f>
        <v>15.277777777777779</v>
      </c>
      <c r="Q20" s="39"/>
      <c r="R20" s="39"/>
      <c r="S20" s="39"/>
      <c r="T20" s="39"/>
      <c r="U20" s="45">
        <f>P20*J20</f>
        <v>2564.3186677777776</v>
      </c>
      <c r="V20">
        <f>U20</f>
        <v>2564.3186677777776</v>
      </c>
    </row>
    <row r="21" spans="1:22" ht="15" customHeight="1">
      <c r="A21" s="2" t="s">
        <v>106</v>
      </c>
      <c r="B21" s="59" t="s">
        <v>107</v>
      </c>
      <c r="C21" s="59"/>
      <c r="D21" s="59"/>
      <c r="E21" s="59"/>
      <c r="F21" s="59"/>
      <c r="G21" s="2" t="s">
        <v>5</v>
      </c>
      <c r="H21" s="2" t="s">
        <v>26</v>
      </c>
      <c r="I21" s="2" t="s">
        <v>6</v>
      </c>
      <c r="J21" s="3">
        <v>979.29735586927995</v>
      </c>
      <c r="K21" s="3">
        <v>18.78</v>
      </c>
      <c r="L21" s="3">
        <v>18391.204343225079</v>
      </c>
      <c r="M21" s="4">
        <v>1.6855286734445667</v>
      </c>
      <c r="N21" s="4">
        <v>42.143703869822275</v>
      </c>
      <c r="O21" s="2" t="s">
        <v>909</v>
      </c>
      <c r="U21" s="44"/>
    </row>
    <row r="22" spans="1:22" ht="19.95" customHeight="1">
      <c r="A22" s="36" t="s">
        <v>206</v>
      </c>
      <c r="B22" s="60" t="s">
        <v>207</v>
      </c>
      <c r="C22" s="60"/>
      <c r="D22" s="60"/>
      <c r="E22" s="60"/>
      <c r="F22" s="60"/>
      <c r="G22" s="36" t="s">
        <v>5</v>
      </c>
      <c r="H22" s="36" t="s">
        <v>64</v>
      </c>
      <c r="I22" s="36" t="s">
        <v>11</v>
      </c>
      <c r="J22" s="37">
        <v>2072.8251</v>
      </c>
      <c r="K22" s="37">
        <v>8.86</v>
      </c>
      <c r="L22" s="37">
        <v>18365.230385999999</v>
      </c>
      <c r="M22" s="38">
        <v>1.6831481958614427</v>
      </c>
      <c r="N22" s="38">
        <v>43.528382395150039</v>
      </c>
      <c r="O22" s="36" t="s">
        <v>909</v>
      </c>
      <c r="P22" s="39"/>
      <c r="Q22" s="39"/>
      <c r="R22" s="39"/>
      <c r="S22" s="39"/>
      <c r="T22" s="39"/>
      <c r="U22" s="47">
        <f>J22</f>
        <v>2072.8251</v>
      </c>
      <c r="V22">
        <f>U22</f>
        <v>2072.8251</v>
      </c>
    </row>
    <row r="23" spans="1:22" ht="19.95" customHeight="1">
      <c r="A23" s="36" t="s">
        <v>704</v>
      </c>
      <c r="B23" s="60" t="s">
        <v>705</v>
      </c>
      <c r="C23" s="60"/>
      <c r="D23" s="60"/>
      <c r="E23" s="60"/>
      <c r="F23" s="60"/>
      <c r="G23" s="36" t="s">
        <v>5</v>
      </c>
      <c r="H23" s="36" t="s">
        <v>64</v>
      </c>
      <c r="I23" s="36" t="s">
        <v>7</v>
      </c>
      <c r="J23" s="37">
        <v>521.62879999999996</v>
      </c>
      <c r="K23" s="37">
        <v>34.729999999999997</v>
      </c>
      <c r="L23" s="37">
        <v>18116.168224000001</v>
      </c>
      <c r="M23" s="38">
        <v>1.6603219900466106</v>
      </c>
      <c r="N23" s="38">
        <v>44.89428185371397</v>
      </c>
      <c r="O23" s="36" t="s">
        <v>909</v>
      </c>
      <c r="P23" s="39"/>
      <c r="Q23" s="39">
        <f>34/100</f>
        <v>0.34</v>
      </c>
      <c r="R23" s="39"/>
      <c r="S23" s="39"/>
      <c r="T23" s="39"/>
      <c r="U23" s="45">
        <f>Q23*J23</f>
        <v>177.353792</v>
      </c>
    </row>
    <row r="24" spans="1:22" ht="36" customHeight="1">
      <c r="A24" s="2" t="s">
        <v>891</v>
      </c>
      <c r="B24" s="59" t="s">
        <v>892</v>
      </c>
      <c r="C24" s="59"/>
      <c r="D24" s="59"/>
      <c r="E24" s="59"/>
      <c r="F24" s="59"/>
      <c r="G24" s="2" t="s">
        <v>908</v>
      </c>
      <c r="H24" s="2" t="s">
        <v>64</v>
      </c>
      <c r="I24" s="2" t="s">
        <v>3</v>
      </c>
      <c r="J24" s="3">
        <v>1</v>
      </c>
      <c r="K24" s="3">
        <v>18000</v>
      </c>
      <c r="L24" s="3">
        <v>18000</v>
      </c>
      <c r="M24" s="4">
        <v>1.6496753315221915</v>
      </c>
      <c r="N24" s="4">
        <v>46.251423226618094</v>
      </c>
      <c r="O24" s="2" t="s">
        <v>909</v>
      </c>
      <c r="U24" s="44"/>
    </row>
    <row r="25" spans="1:22" ht="15" customHeight="1">
      <c r="A25" s="2" t="s">
        <v>364</v>
      </c>
      <c r="B25" s="59" t="s">
        <v>365</v>
      </c>
      <c r="C25" s="59"/>
      <c r="D25" s="59"/>
      <c r="E25" s="59"/>
      <c r="F25" s="59"/>
      <c r="G25" s="2" t="s">
        <v>5</v>
      </c>
      <c r="H25" s="2" t="s">
        <v>26</v>
      </c>
      <c r="I25" s="2" t="s">
        <v>6</v>
      </c>
      <c r="J25" s="3">
        <v>930.81321362002996</v>
      </c>
      <c r="K25" s="3">
        <v>18.78</v>
      </c>
      <c r="L25" s="3">
        <v>17480.672151784165</v>
      </c>
      <c r="M25" s="4">
        <v>1.6020796459569602</v>
      </c>
      <c r="N25" s="4">
        <v>47.569408809011634</v>
      </c>
      <c r="O25" s="2" t="s">
        <v>909</v>
      </c>
      <c r="U25" s="44"/>
    </row>
    <row r="26" spans="1:22" ht="19.95" customHeight="1">
      <c r="A26" s="36" t="s">
        <v>386</v>
      </c>
      <c r="B26" s="60" t="s">
        <v>387</v>
      </c>
      <c r="C26" s="60"/>
      <c r="D26" s="60"/>
      <c r="E26" s="60"/>
      <c r="F26" s="60"/>
      <c r="G26" s="36" t="s">
        <v>5</v>
      </c>
      <c r="H26" s="36" t="s">
        <v>64</v>
      </c>
      <c r="I26" s="36" t="s">
        <v>10</v>
      </c>
      <c r="J26" s="37">
        <v>21.585512000000001</v>
      </c>
      <c r="K26" s="37">
        <v>748.26</v>
      </c>
      <c r="L26" s="37">
        <v>16151.575209119999</v>
      </c>
      <c r="M26" s="38">
        <v>1.4802697326505914</v>
      </c>
      <c r="N26" s="38">
        <v>48.787184580364801</v>
      </c>
      <c r="O26" s="36" t="s">
        <v>909</v>
      </c>
      <c r="P26" s="39"/>
      <c r="Q26" s="39"/>
      <c r="R26" s="39">
        <f>11</f>
        <v>11</v>
      </c>
      <c r="S26" s="39"/>
      <c r="T26" s="39"/>
      <c r="U26" s="45">
        <f>R26*J26</f>
        <v>237.44063200000002</v>
      </c>
    </row>
    <row r="27" spans="1:22" ht="19.95" customHeight="1">
      <c r="A27" s="2" t="s">
        <v>221</v>
      </c>
      <c r="B27" s="59" t="s">
        <v>222</v>
      </c>
      <c r="C27" s="59"/>
      <c r="D27" s="59"/>
      <c r="E27" s="59"/>
      <c r="F27" s="59"/>
      <c r="G27" s="2" t="s">
        <v>5</v>
      </c>
      <c r="H27" s="2" t="s">
        <v>64</v>
      </c>
      <c r="I27" s="2" t="s">
        <v>9</v>
      </c>
      <c r="J27" s="3">
        <v>14.72505</v>
      </c>
      <c r="K27" s="3">
        <v>990.43</v>
      </c>
      <c r="L27" s="3">
        <v>14584.1312715</v>
      </c>
      <c r="M27" s="4">
        <v>1.3366156439041623</v>
      </c>
      <c r="N27" s="4">
        <v>49.886780480965477</v>
      </c>
      <c r="O27" s="2" t="s">
        <v>909</v>
      </c>
      <c r="U27" s="44"/>
    </row>
    <row r="28" spans="1:22" ht="28.2" customHeight="1">
      <c r="A28" s="5" t="s">
        <v>22</v>
      </c>
      <c r="B28" s="61" t="s">
        <v>23</v>
      </c>
      <c r="C28" s="61"/>
      <c r="D28" s="61"/>
      <c r="E28" s="61"/>
      <c r="F28" s="61"/>
      <c r="G28" s="5" t="s">
        <v>5</v>
      </c>
      <c r="H28" s="5" t="s">
        <v>15</v>
      </c>
      <c r="I28" s="5" t="s">
        <v>6</v>
      </c>
      <c r="J28" s="6">
        <v>10735.465129288399</v>
      </c>
      <c r="K28" s="6">
        <v>1.34</v>
      </c>
      <c r="L28" s="6">
        <v>14385.523273246456</v>
      </c>
      <c r="M28" s="7">
        <v>1.3184134930507247</v>
      </c>
      <c r="N28" s="7">
        <v>50.971401834451008</v>
      </c>
      <c r="O28" s="5" t="s">
        <v>910</v>
      </c>
      <c r="U28" s="44"/>
    </row>
    <row r="29" spans="1:22" ht="15" customHeight="1">
      <c r="A29" s="5" t="s">
        <v>82</v>
      </c>
      <c r="B29" s="61" t="s">
        <v>83</v>
      </c>
      <c r="C29" s="61"/>
      <c r="D29" s="61"/>
      <c r="E29" s="61"/>
      <c r="F29" s="61"/>
      <c r="G29" s="5" t="s">
        <v>5</v>
      </c>
      <c r="H29" s="5" t="s">
        <v>26</v>
      </c>
      <c r="I29" s="5" t="s">
        <v>6</v>
      </c>
      <c r="J29" s="6">
        <v>714.38642864833434</v>
      </c>
      <c r="K29" s="6">
        <v>18.78</v>
      </c>
      <c r="L29" s="6">
        <v>13416.17713001572</v>
      </c>
      <c r="M29" s="7">
        <v>1.2295742474843958</v>
      </c>
      <c r="N29" s="7">
        <v>51.982937355168509</v>
      </c>
      <c r="O29" s="5" t="s">
        <v>910</v>
      </c>
      <c r="U29" s="44"/>
    </row>
    <row r="30" spans="1:22" ht="19.95" customHeight="1">
      <c r="A30" s="36" t="s">
        <v>296</v>
      </c>
      <c r="B30" s="60" t="s">
        <v>297</v>
      </c>
      <c r="C30" s="60"/>
      <c r="D30" s="60"/>
      <c r="E30" s="60"/>
      <c r="F30" s="60"/>
      <c r="G30" s="36" t="s">
        <v>5</v>
      </c>
      <c r="H30" s="36" t="s">
        <v>64</v>
      </c>
      <c r="I30" s="36" t="s">
        <v>11</v>
      </c>
      <c r="J30" s="37">
        <v>1842.6</v>
      </c>
      <c r="K30" s="37">
        <v>6.87</v>
      </c>
      <c r="L30" s="37">
        <v>12658.662</v>
      </c>
      <c r="M30" s="38">
        <v>1.1601490239709646</v>
      </c>
      <c r="N30" s="38">
        <v>52.937359089142205</v>
      </c>
      <c r="O30" s="36" t="s">
        <v>910</v>
      </c>
      <c r="P30" s="39"/>
      <c r="Q30" s="39"/>
      <c r="R30" s="39"/>
      <c r="S30" s="39"/>
      <c r="T30" s="39"/>
      <c r="U30" s="45">
        <f>J30</f>
        <v>1842.6</v>
      </c>
      <c r="V30" s="71">
        <f>0.6*U30</f>
        <v>1105.56</v>
      </c>
    </row>
    <row r="31" spans="1:22" ht="19.95" customHeight="1">
      <c r="A31" s="36" t="s">
        <v>668</v>
      </c>
      <c r="B31" s="60" t="s">
        <v>669</v>
      </c>
      <c r="C31" s="60"/>
      <c r="D31" s="60"/>
      <c r="E31" s="60"/>
      <c r="F31" s="60"/>
      <c r="G31" s="36" t="s">
        <v>5</v>
      </c>
      <c r="H31" s="36" t="s">
        <v>64</v>
      </c>
      <c r="I31" s="36" t="s">
        <v>8</v>
      </c>
      <c r="J31" s="37">
        <v>18.2424</v>
      </c>
      <c r="K31" s="37">
        <v>683.01</v>
      </c>
      <c r="L31" s="37">
        <v>12459.741624</v>
      </c>
      <c r="M31" s="38">
        <v>1.1419182441251694</v>
      </c>
      <c r="N31" s="38">
        <v>53.876782903010444</v>
      </c>
      <c r="O31" s="36" t="s">
        <v>910</v>
      </c>
      <c r="P31" s="39">
        <f>75</f>
        <v>75</v>
      </c>
      <c r="Q31" s="39"/>
      <c r="R31" s="39"/>
      <c r="S31" s="39"/>
      <c r="T31" s="39"/>
      <c r="U31" s="45">
        <f>P31*J31</f>
        <v>1368.18</v>
      </c>
    </row>
    <row r="32" spans="1:22" ht="28.2" customHeight="1">
      <c r="A32" s="5" t="s">
        <v>47</v>
      </c>
      <c r="B32" s="61" t="s">
        <v>48</v>
      </c>
      <c r="C32" s="61"/>
      <c r="D32" s="61"/>
      <c r="E32" s="61"/>
      <c r="F32" s="61"/>
      <c r="G32" s="5" t="s">
        <v>5</v>
      </c>
      <c r="H32" s="5" t="s">
        <v>15</v>
      </c>
      <c r="I32" s="5" t="s">
        <v>6</v>
      </c>
      <c r="J32" s="6">
        <v>8095.0351992883998</v>
      </c>
      <c r="K32" s="6">
        <v>1.23</v>
      </c>
      <c r="L32" s="6">
        <v>9956.8932951247316</v>
      </c>
      <c r="M32" s="7">
        <v>0.91253562486477646</v>
      </c>
      <c r="N32" s="7">
        <v>54.627499978813518</v>
      </c>
      <c r="O32" s="5" t="s">
        <v>910</v>
      </c>
      <c r="U32" s="44"/>
    </row>
    <row r="33" spans="1:22" ht="15" customHeight="1">
      <c r="A33" s="5" t="s">
        <v>150</v>
      </c>
      <c r="B33" s="61" t="s">
        <v>151</v>
      </c>
      <c r="C33" s="61"/>
      <c r="D33" s="61"/>
      <c r="E33" s="61"/>
      <c r="F33" s="61"/>
      <c r="G33" s="5" t="s">
        <v>5</v>
      </c>
      <c r="H33" s="5" t="s">
        <v>26</v>
      </c>
      <c r="I33" s="5" t="s">
        <v>6</v>
      </c>
      <c r="J33" s="6">
        <v>307.04790554783</v>
      </c>
      <c r="K33" s="6">
        <v>30.62</v>
      </c>
      <c r="L33" s="6">
        <v>9401.8068678745549</v>
      </c>
      <c r="M33" s="7">
        <v>0.86166271453714283</v>
      </c>
      <c r="N33" s="7">
        <v>55.33636507657851</v>
      </c>
      <c r="O33" s="5" t="s">
        <v>910</v>
      </c>
      <c r="U33" s="44"/>
    </row>
    <row r="34" spans="1:22" ht="19.95" customHeight="1">
      <c r="A34" s="36" t="s">
        <v>180</v>
      </c>
      <c r="B34" s="60" t="s">
        <v>181</v>
      </c>
      <c r="C34" s="60"/>
      <c r="D34" s="60"/>
      <c r="E34" s="60"/>
      <c r="F34" s="60"/>
      <c r="G34" s="36" t="s">
        <v>5</v>
      </c>
      <c r="H34" s="36" t="s">
        <v>64</v>
      </c>
      <c r="I34" s="36" t="s">
        <v>11</v>
      </c>
      <c r="J34" s="37">
        <v>850.08240000000001</v>
      </c>
      <c r="K34" s="37">
        <v>10.23</v>
      </c>
      <c r="L34" s="37">
        <v>8696.3429520000009</v>
      </c>
      <c r="M34" s="38">
        <v>0.79700791346507072</v>
      </c>
      <c r="N34" s="38">
        <v>55.99204078806968</v>
      </c>
      <c r="O34" s="36" t="s">
        <v>910</v>
      </c>
      <c r="P34" s="39"/>
      <c r="Q34" s="39"/>
      <c r="R34" s="39"/>
      <c r="S34" s="39"/>
      <c r="T34" s="39"/>
      <c r="U34" s="45">
        <f>J34</f>
        <v>850.08240000000001</v>
      </c>
      <c r="V34">
        <f>U34</f>
        <v>850.08240000000001</v>
      </c>
    </row>
    <row r="35" spans="1:22" ht="19.95" customHeight="1">
      <c r="A35" s="5" t="s">
        <v>110</v>
      </c>
      <c r="B35" s="61" t="s">
        <v>917</v>
      </c>
      <c r="C35" s="61"/>
      <c r="D35" s="61"/>
      <c r="E35" s="61"/>
      <c r="F35" s="61"/>
      <c r="G35" s="5" t="s">
        <v>918</v>
      </c>
      <c r="H35" s="5" t="s">
        <v>919</v>
      </c>
      <c r="I35" s="5" t="s">
        <v>920</v>
      </c>
      <c r="J35" s="6">
        <v>11.096018735364135</v>
      </c>
      <c r="K35" s="6">
        <v>721.19</v>
      </c>
      <c r="L35" s="6">
        <v>8002.3377517572608</v>
      </c>
      <c r="M35" s="7">
        <v>0.73340328797681698</v>
      </c>
      <c r="N35" s="7">
        <v>56.595390405993669</v>
      </c>
      <c r="O35" s="5" t="s">
        <v>910</v>
      </c>
      <c r="U35" s="44"/>
    </row>
    <row r="36" spans="1:22" ht="15" customHeight="1">
      <c r="A36" s="5" t="s">
        <v>132</v>
      </c>
      <c r="B36" s="61" t="s">
        <v>133</v>
      </c>
      <c r="C36" s="61"/>
      <c r="D36" s="61"/>
      <c r="E36" s="61"/>
      <c r="F36" s="61"/>
      <c r="G36" s="5" t="s">
        <v>5</v>
      </c>
      <c r="H36" s="5" t="s">
        <v>26</v>
      </c>
      <c r="I36" s="5" t="s">
        <v>6</v>
      </c>
      <c r="J36" s="6">
        <v>342.75858454396001</v>
      </c>
      <c r="K36" s="6">
        <v>22.9</v>
      </c>
      <c r="L36" s="6">
        <v>7849.1715860566837</v>
      </c>
      <c r="M36" s="7">
        <v>0.71936581880014583</v>
      </c>
      <c r="N36" s="7">
        <v>57.187192258769102</v>
      </c>
      <c r="O36" s="5" t="s">
        <v>910</v>
      </c>
      <c r="U36" s="44"/>
    </row>
    <row r="37" spans="1:22" ht="19.95" customHeight="1">
      <c r="A37" s="36" t="s">
        <v>217</v>
      </c>
      <c r="B37" s="60" t="s">
        <v>218</v>
      </c>
      <c r="C37" s="60"/>
      <c r="D37" s="60"/>
      <c r="E37" s="60"/>
      <c r="F37" s="60"/>
      <c r="G37" s="36" t="s">
        <v>5</v>
      </c>
      <c r="H37" s="36" t="s">
        <v>64</v>
      </c>
      <c r="I37" s="36" t="s">
        <v>8</v>
      </c>
      <c r="J37" s="37">
        <v>133.24024172</v>
      </c>
      <c r="K37" s="37">
        <v>58.6</v>
      </c>
      <c r="L37" s="37">
        <v>7807.8781647919996</v>
      </c>
      <c r="M37" s="38">
        <v>0.71558133333267337</v>
      </c>
      <c r="N37" s="38">
        <v>57.775880226061147</v>
      </c>
      <c r="O37" s="36" t="s">
        <v>910</v>
      </c>
      <c r="P37" s="39">
        <f>23/(2.2*1.1)</f>
        <v>9.5041322314049577</v>
      </c>
      <c r="Q37" s="39"/>
      <c r="R37" s="39"/>
      <c r="S37" s="39"/>
      <c r="T37" s="39"/>
      <c r="U37" s="45">
        <f>P37*J37</f>
        <v>1266.3328758512396</v>
      </c>
      <c r="V37">
        <f>U37</f>
        <v>1266.3328758512396</v>
      </c>
    </row>
    <row r="38" spans="1:22" ht="19.95" customHeight="1">
      <c r="A38" s="5" t="s">
        <v>382</v>
      </c>
      <c r="B38" s="61" t="s">
        <v>383</v>
      </c>
      <c r="C38" s="61"/>
      <c r="D38" s="61"/>
      <c r="E38" s="61"/>
      <c r="F38" s="61"/>
      <c r="G38" s="5" t="s">
        <v>5</v>
      </c>
      <c r="H38" s="5" t="s">
        <v>64</v>
      </c>
      <c r="I38" s="5" t="s">
        <v>7</v>
      </c>
      <c r="J38" s="6">
        <v>270.179776</v>
      </c>
      <c r="K38" s="6">
        <v>28.22</v>
      </c>
      <c r="L38" s="6">
        <v>7624.4732787200001</v>
      </c>
      <c r="M38" s="7">
        <v>0.69877252687525038</v>
      </c>
      <c r="N38" s="7">
        <v>58.350740430698167</v>
      </c>
      <c r="O38" s="5" t="s">
        <v>910</v>
      </c>
      <c r="U38" s="44"/>
    </row>
    <row r="39" spans="1:22" ht="19.95" customHeight="1">
      <c r="A39" s="5" t="s">
        <v>67</v>
      </c>
      <c r="B39" s="61" t="s">
        <v>68</v>
      </c>
      <c r="C39" s="61"/>
      <c r="D39" s="61"/>
      <c r="E39" s="61"/>
      <c r="F39" s="61"/>
      <c r="G39" s="5" t="s">
        <v>5</v>
      </c>
      <c r="H39" s="5" t="s">
        <v>64</v>
      </c>
      <c r="I39" s="5" t="s">
        <v>9</v>
      </c>
      <c r="J39" s="6">
        <v>28.875858099599998</v>
      </c>
      <c r="K39" s="6">
        <v>258.64</v>
      </c>
      <c r="L39" s="6">
        <v>7468.4519388805438</v>
      </c>
      <c r="M39" s="7">
        <v>0.68447338490168408</v>
      </c>
      <c r="N39" s="7">
        <v>58.913837235501816</v>
      </c>
      <c r="O39" s="5" t="s">
        <v>910</v>
      </c>
      <c r="U39" s="44"/>
    </row>
    <row r="40" spans="1:22" ht="15" customHeight="1">
      <c r="A40" s="5" t="s">
        <v>292</v>
      </c>
      <c r="B40" s="61" t="s">
        <v>293</v>
      </c>
      <c r="C40" s="61"/>
      <c r="D40" s="61"/>
      <c r="E40" s="61"/>
      <c r="F40" s="61"/>
      <c r="G40" s="5" t="s">
        <v>5</v>
      </c>
      <c r="H40" s="5" t="s">
        <v>26</v>
      </c>
      <c r="I40" s="5" t="s">
        <v>6</v>
      </c>
      <c r="J40" s="6">
        <v>363.92175185183999</v>
      </c>
      <c r="K40" s="6">
        <v>19.96</v>
      </c>
      <c r="L40" s="6">
        <v>7263.878166962726</v>
      </c>
      <c r="M40" s="7">
        <v>0.66572447906783572</v>
      </c>
      <c r="N40" s="7">
        <v>59.461509374634986</v>
      </c>
      <c r="O40" s="5" t="s">
        <v>910</v>
      </c>
      <c r="U40" s="44"/>
    </row>
    <row r="41" spans="1:22" ht="19.95" customHeight="1">
      <c r="A41" s="36" t="s">
        <v>234</v>
      </c>
      <c r="B41" s="60" t="s">
        <v>235</v>
      </c>
      <c r="C41" s="60"/>
      <c r="D41" s="60"/>
      <c r="E41" s="60"/>
      <c r="F41" s="60"/>
      <c r="G41" s="36" t="s">
        <v>5</v>
      </c>
      <c r="H41" s="36" t="s">
        <v>64</v>
      </c>
      <c r="I41" s="36" t="s">
        <v>11</v>
      </c>
      <c r="J41" s="37">
        <v>810.00216</v>
      </c>
      <c r="K41" s="37">
        <v>8.66</v>
      </c>
      <c r="L41" s="37">
        <v>7014.6187055999999</v>
      </c>
      <c r="M41" s="38">
        <v>0.6428801910368025</v>
      </c>
      <c r="N41" s="38">
        <v>59.990388121623148</v>
      </c>
      <c r="O41" s="36" t="s">
        <v>910</v>
      </c>
      <c r="P41" s="39"/>
      <c r="Q41" s="39"/>
      <c r="R41" s="39"/>
      <c r="S41" s="39"/>
      <c r="T41" s="39"/>
      <c r="U41" s="47">
        <f>J41</f>
        <v>810.00216</v>
      </c>
    </row>
    <row r="42" spans="1:22" ht="19.95" customHeight="1">
      <c r="A42" s="36" t="s">
        <v>202</v>
      </c>
      <c r="B42" s="60" t="s">
        <v>203</v>
      </c>
      <c r="C42" s="60"/>
      <c r="D42" s="60"/>
      <c r="E42" s="60"/>
      <c r="F42" s="60"/>
      <c r="G42" s="36" t="s">
        <v>5</v>
      </c>
      <c r="H42" s="36" t="s">
        <v>64</v>
      </c>
      <c r="I42" s="36" t="s">
        <v>11</v>
      </c>
      <c r="J42" s="37">
        <v>622.78279999999995</v>
      </c>
      <c r="K42" s="37">
        <v>10.79</v>
      </c>
      <c r="L42" s="37">
        <v>6719.8264120000003</v>
      </c>
      <c r="M42" s="38">
        <v>0.61586288133264888</v>
      </c>
      <c r="N42" s="38">
        <v>60.497040662760291</v>
      </c>
      <c r="O42" s="36" t="s">
        <v>910</v>
      </c>
      <c r="P42" s="39"/>
      <c r="Q42" s="39"/>
      <c r="R42" s="39"/>
      <c r="S42" s="39"/>
      <c r="T42" s="39"/>
      <c r="U42" s="47">
        <f>J42</f>
        <v>622.78279999999995</v>
      </c>
      <c r="V42">
        <f>U42</f>
        <v>622.78279999999995</v>
      </c>
    </row>
    <row r="43" spans="1:22" ht="15" customHeight="1">
      <c r="A43" s="5" t="s">
        <v>65</v>
      </c>
      <c r="B43" s="61" t="s">
        <v>66</v>
      </c>
      <c r="C43" s="61"/>
      <c r="D43" s="61"/>
      <c r="E43" s="61"/>
      <c r="F43" s="61"/>
      <c r="G43" s="5" t="s">
        <v>5</v>
      </c>
      <c r="H43" s="5" t="s">
        <v>64</v>
      </c>
      <c r="I43" s="5" t="s">
        <v>9</v>
      </c>
      <c r="J43" s="6">
        <v>62.976575317399998</v>
      </c>
      <c r="K43" s="6">
        <v>99</v>
      </c>
      <c r="L43" s="6">
        <v>6234.6809564225996</v>
      </c>
      <c r="M43" s="7">
        <v>0.57139996520675251</v>
      </c>
      <c r="N43" s="7">
        <v>60.96711522802795</v>
      </c>
      <c r="O43" s="5" t="s">
        <v>910</v>
      </c>
      <c r="U43" s="44"/>
    </row>
    <row r="44" spans="1:22" ht="15" customHeight="1">
      <c r="A44" s="5" t="s">
        <v>140</v>
      </c>
      <c r="B44" s="61" t="s">
        <v>141</v>
      </c>
      <c r="C44" s="61"/>
      <c r="D44" s="61"/>
      <c r="E44" s="61"/>
      <c r="F44" s="61"/>
      <c r="G44" s="5" t="s">
        <v>5</v>
      </c>
      <c r="H44" s="5" t="s">
        <v>26</v>
      </c>
      <c r="I44" s="5" t="s">
        <v>6</v>
      </c>
      <c r="J44" s="6">
        <v>330.3566774446</v>
      </c>
      <c r="K44" s="6">
        <v>18.78</v>
      </c>
      <c r="L44" s="6">
        <v>6204.0984024095878</v>
      </c>
      <c r="M44" s="7">
        <v>0.56859711604396301</v>
      </c>
      <c r="N44" s="7">
        <v>61.434883406929103</v>
      </c>
      <c r="O44" s="5" t="s">
        <v>910</v>
      </c>
      <c r="U44" s="44"/>
    </row>
    <row r="45" spans="1:22" ht="15" customHeight="1">
      <c r="A45" s="5" t="s">
        <v>88</v>
      </c>
      <c r="B45" s="61" t="s">
        <v>89</v>
      </c>
      <c r="C45" s="61"/>
      <c r="D45" s="61"/>
      <c r="E45" s="61"/>
      <c r="F45" s="61"/>
      <c r="G45" s="5" t="s">
        <v>5</v>
      </c>
      <c r="H45" s="5" t="s">
        <v>26</v>
      </c>
      <c r="I45" s="5" t="s">
        <v>6</v>
      </c>
      <c r="J45" s="6">
        <v>192.13015844588639</v>
      </c>
      <c r="K45" s="6">
        <v>30.98</v>
      </c>
      <c r="L45" s="6">
        <v>5952.1923086535608</v>
      </c>
      <c r="M45" s="7">
        <v>0.5455102677812167</v>
      </c>
      <c r="N45" s="7">
        <v>61.88365914628389</v>
      </c>
      <c r="O45" s="5" t="s">
        <v>910</v>
      </c>
      <c r="U45" s="44"/>
    </row>
    <row r="46" spans="1:22" ht="19.95" customHeight="1">
      <c r="A46" s="36" t="s">
        <v>258</v>
      </c>
      <c r="B46" s="60" t="s">
        <v>259</v>
      </c>
      <c r="C46" s="60"/>
      <c r="D46" s="60"/>
      <c r="E46" s="60"/>
      <c r="F46" s="60"/>
      <c r="G46" s="36" t="s">
        <v>5</v>
      </c>
      <c r="H46" s="36" t="s">
        <v>64</v>
      </c>
      <c r="I46" s="36" t="s">
        <v>260</v>
      </c>
      <c r="J46" s="37">
        <v>3.97485</v>
      </c>
      <c r="K46" s="37">
        <v>1425.82</v>
      </c>
      <c r="L46" s="37">
        <v>5667.4206270000004</v>
      </c>
      <c r="M46" s="38">
        <v>0.51941133342899615</v>
      </c>
      <c r="N46" s="38">
        <v>62.3109641551519</v>
      </c>
      <c r="O46" s="36" t="s">
        <v>910</v>
      </c>
      <c r="P46" s="39"/>
      <c r="Q46" s="39"/>
      <c r="R46" s="39">
        <v>2.6</v>
      </c>
      <c r="S46" s="39"/>
      <c r="T46" s="39"/>
      <c r="U46" s="45">
        <f>R46*J46*1000</f>
        <v>10334.609999999999</v>
      </c>
      <c r="V46">
        <f>U46</f>
        <v>10334.609999999999</v>
      </c>
    </row>
    <row r="47" spans="1:22" ht="19.95" customHeight="1">
      <c r="A47" s="36" t="s">
        <v>508</v>
      </c>
      <c r="B47" s="60" t="s">
        <v>509</v>
      </c>
      <c r="C47" s="60"/>
      <c r="D47" s="60"/>
      <c r="E47" s="60"/>
      <c r="F47" s="60"/>
      <c r="G47" s="36" t="s">
        <v>5</v>
      </c>
      <c r="H47" s="36" t="s">
        <v>64</v>
      </c>
      <c r="I47" s="36" t="s">
        <v>7</v>
      </c>
      <c r="J47" s="37">
        <v>39.9</v>
      </c>
      <c r="K47" s="37">
        <v>134.91</v>
      </c>
      <c r="L47" s="37">
        <v>5382.9089999999997</v>
      </c>
      <c r="M47" s="38">
        <v>0.49333623272937699</v>
      </c>
      <c r="N47" s="38">
        <v>62.716817282718878</v>
      </c>
      <c r="O47" s="36" t="s">
        <v>910</v>
      </c>
      <c r="P47" s="39"/>
      <c r="Q47" s="39">
        <f>25.826/6</f>
        <v>4.3043333333333331</v>
      </c>
      <c r="R47" s="39"/>
      <c r="S47" s="39"/>
      <c r="T47" s="39"/>
      <c r="U47" s="45">
        <f>Q47*J47</f>
        <v>171.74289999999999</v>
      </c>
    </row>
    <row r="48" spans="1:22" ht="19.95" customHeight="1">
      <c r="A48" s="36" t="s">
        <v>252</v>
      </c>
      <c r="B48" s="60" t="s">
        <v>253</v>
      </c>
      <c r="C48" s="60"/>
      <c r="D48" s="60"/>
      <c r="E48" s="60"/>
      <c r="F48" s="60"/>
      <c r="G48" s="36" t="s">
        <v>5</v>
      </c>
      <c r="H48" s="36" t="s">
        <v>64</v>
      </c>
      <c r="I48" s="36" t="s">
        <v>11</v>
      </c>
      <c r="J48" s="37">
        <v>624.70021999999994</v>
      </c>
      <c r="K48" s="37">
        <v>8.4499999999999993</v>
      </c>
      <c r="L48" s="37">
        <v>5278.7168590000001</v>
      </c>
      <c r="M48" s="38">
        <v>0.48378716579903369</v>
      </c>
      <c r="N48" s="38">
        <v>63.11481482363903</v>
      </c>
      <c r="O48" s="36" t="s">
        <v>910</v>
      </c>
      <c r="P48" s="39"/>
      <c r="Q48" s="39"/>
      <c r="R48" s="39"/>
      <c r="S48" s="39"/>
      <c r="T48" s="39"/>
      <c r="U48" s="47">
        <f>J48</f>
        <v>624.70021999999994</v>
      </c>
      <c r="V48">
        <v>380</v>
      </c>
    </row>
    <row r="49" spans="1:22" ht="19.95" customHeight="1">
      <c r="A49" s="36" t="s">
        <v>310</v>
      </c>
      <c r="B49" s="60" t="s">
        <v>311</v>
      </c>
      <c r="C49" s="60"/>
      <c r="D49" s="60"/>
      <c r="E49" s="60"/>
      <c r="F49" s="60"/>
      <c r="G49" s="36" t="s">
        <v>5</v>
      </c>
      <c r="H49" s="36" t="s">
        <v>64</v>
      </c>
      <c r="I49" s="36" t="s">
        <v>11</v>
      </c>
      <c r="J49" s="37">
        <v>1439.4970000000001</v>
      </c>
      <c r="K49" s="37">
        <v>3.5</v>
      </c>
      <c r="L49" s="37">
        <v>5038.2394999999997</v>
      </c>
      <c r="M49" s="38">
        <v>0.46174774541392771</v>
      </c>
      <c r="N49" s="38">
        <v>63.494680955817181</v>
      </c>
      <c r="O49" s="36" t="s">
        <v>910</v>
      </c>
      <c r="P49" s="39"/>
      <c r="Q49" s="39"/>
      <c r="R49" s="39"/>
      <c r="S49" s="39"/>
      <c r="T49" s="39"/>
      <c r="U49" s="47">
        <f>J49</f>
        <v>1439.4970000000001</v>
      </c>
    </row>
    <row r="50" spans="1:22" ht="19.95" customHeight="1">
      <c r="A50" s="36" t="s">
        <v>98</v>
      </c>
      <c r="B50" s="60" t="s">
        <v>99</v>
      </c>
      <c r="C50" s="60"/>
      <c r="D50" s="60"/>
      <c r="E50" s="60"/>
      <c r="F50" s="60"/>
      <c r="G50" s="36" t="s">
        <v>5</v>
      </c>
      <c r="H50" s="36" t="s">
        <v>64</v>
      </c>
      <c r="I50" s="36" t="s">
        <v>8</v>
      </c>
      <c r="J50" s="37">
        <v>97.189064999999999</v>
      </c>
      <c r="K50" s="37">
        <v>49.55</v>
      </c>
      <c r="L50" s="37">
        <v>4815.7181707500004</v>
      </c>
      <c r="M50" s="38">
        <v>0.44135397054719155</v>
      </c>
      <c r="N50" s="38">
        <v>63.857769804756515</v>
      </c>
      <c r="O50" s="36" t="s">
        <v>910</v>
      </c>
      <c r="P50" s="39">
        <v>4.59</v>
      </c>
      <c r="Q50" s="39"/>
      <c r="R50" s="39"/>
      <c r="S50" s="39"/>
      <c r="T50" s="39"/>
      <c r="U50" s="45">
        <f>P50*J50</f>
        <v>446.09780834999998</v>
      </c>
      <c r="V50">
        <f>U50</f>
        <v>446.09780834999998</v>
      </c>
    </row>
    <row r="51" spans="1:22" ht="15" customHeight="1">
      <c r="A51" s="5" t="s">
        <v>182</v>
      </c>
      <c r="B51" s="61" t="s">
        <v>183</v>
      </c>
      <c r="C51" s="61"/>
      <c r="D51" s="61"/>
      <c r="E51" s="61"/>
      <c r="F51" s="61"/>
      <c r="G51" s="5" t="s">
        <v>5</v>
      </c>
      <c r="H51" s="5" t="s">
        <v>26</v>
      </c>
      <c r="I51" s="5" t="s">
        <v>6</v>
      </c>
      <c r="J51" s="6">
        <v>251.60888760385268</v>
      </c>
      <c r="K51" s="6">
        <v>18.78</v>
      </c>
      <c r="L51" s="6">
        <v>4725.2149092003528</v>
      </c>
      <c r="M51" s="7">
        <v>0.43305947065826078</v>
      </c>
      <c r="N51" s="7">
        <v>64.214035248459865</v>
      </c>
      <c r="O51" s="5" t="s">
        <v>910</v>
      </c>
      <c r="U51" s="44"/>
    </row>
    <row r="52" spans="1:22" ht="15" customHeight="1">
      <c r="A52" s="5" t="s">
        <v>108</v>
      </c>
      <c r="B52" s="61" t="s">
        <v>109</v>
      </c>
      <c r="C52" s="61"/>
      <c r="D52" s="61"/>
      <c r="E52" s="61"/>
      <c r="F52" s="61"/>
      <c r="G52" s="5" t="s">
        <v>5</v>
      </c>
      <c r="H52" s="5" t="s">
        <v>26</v>
      </c>
      <c r="I52" s="5" t="s">
        <v>6</v>
      </c>
      <c r="J52" s="6">
        <v>234.3939441627648</v>
      </c>
      <c r="K52" s="6">
        <v>19.850000000000001</v>
      </c>
      <c r="L52" s="6">
        <v>4652.7197916308814</v>
      </c>
      <c r="M52" s="7">
        <v>0.42641539248547422</v>
      </c>
      <c r="N52" s="7">
        <v>64.564834428300131</v>
      </c>
      <c r="O52" s="5" t="s">
        <v>910</v>
      </c>
      <c r="U52" s="44"/>
    </row>
    <row r="53" spans="1:22" ht="19.95" customHeight="1">
      <c r="A53" s="5" t="s">
        <v>80</v>
      </c>
      <c r="B53" s="61" t="s">
        <v>81</v>
      </c>
      <c r="C53" s="61"/>
      <c r="D53" s="61"/>
      <c r="E53" s="61"/>
      <c r="F53" s="61"/>
      <c r="G53" s="5" t="s">
        <v>5</v>
      </c>
      <c r="H53" s="5" t="s">
        <v>64</v>
      </c>
      <c r="I53" s="5" t="s">
        <v>7</v>
      </c>
      <c r="J53" s="6">
        <v>230.30866499999999</v>
      </c>
      <c r="K53" s="6">
        <v>19.55</v>
      </c>
      <c r="L53" s="6">
        <v>4502.5344007499998</v>
      </c>
      <c r="M53" s="7">
        <v>0.41265110723596266</v>
      </c>
      <c r="N53" s="7">
        <v>64.904310525285794</v>
      </c>
      <c r="O53" s="5" t="s">
        <v>910</v>
      </c>
      <c r="U53" s="44"/>
    </row>
    <row r="54" spans="1:22" ht="19.95" customHeight="1">
      <c r="A54" s="36" t="s">
        <v>227</v>
      </c>
      <c r="B54" s="60" t="s">
        <v>228</v>
      </c>
      <c r="C54" s="60"/>
      <c r="D54" s="60"/>
      <c r="E54" s="60"/>
      <c r="F54" s="60"/>
      <c r="G54" s="36" t="s">
        <v>5</v>
      </c>
      <c r="H54" s="36" t="s">
        <v>64</v>
      </c>
      <c r="I54" s="36" t="s">
        <v>11</v>
      </c>
      <c r="J54" s="37">
        <v>248.75334000000001</v>
      </c>
      <c r="K54" s="37">
        <v>17.77</v>
      </c>
      <c r="L54" s="37">
        <v>4420.3468518</v>
      </c>
      <c r="M54" s="38">
        <v>0.40511873101034662</v>
      </c>
      <c r="N54" s="38">
        <v>65.237589763969297</v>
      </c>
      <c r="O54" s="36" t="s">
        <v>910</v>
      </c>
      <c r="P54" s="39"/>
      <c r="Q54" s="39"/>
      <c r="R54" s="39"/>
      <c r="S54" s="39"/>
      <c r="T54" s="39"/>
      <c r="U54" s="47">
        <f>J54</f>
        <v>248.75334000000001</v>
      </c>
    </row>
    <row r="55" spans="1:22" ht="15" customHeight="1">
      <c r="A55" s="5" t="s">
        <v>416</v>
      </c>
      <c r="B55" s="61" t="s">
        <v>417</v>
      </c>
      <c r="C55" s="61"/>
      <c r="D55" s="61"/>
      <c r="E55" s="61"/>
      <c r="F55" s="61"/>
      <c r="G55" s="5" t="s">
        <v>5</v>
      </c>
      <c r="H55" s="5" t="s">
        <v>26</v>
      </c>
      <c r="I55" s="5" t="s">
        <v>6</v>
      </c>
      <c r="J55" s="6">
        <v>255.0554841956</v>
      </c>
      <c r="K55" s="6">
        <v>15.16</v>
      </c>
      <c r="L55" s="6">
        <v>3866.641140405296</v>
      </c>
      <c r="M55" s="7">
        <v>0.35437236139863615</v>
      </c>
      <c r="N55" s="7">
        <v>65.529121826087405</v>
      </c>
      <c r="O55" s="5" t="s">
        <v>910</v>
      </c>
      <c r="U55" s="44"/>
    </row>
    <row r="56" spans="1:22" ht="15" customHeight="1">
      <c r="A56" s="5" t="s">
        <v>152</v>
      </c>
      <c r="B56" s="61" t="s">
        <v>153</v>
      </c>
      <c r="C56" s="61"/>
      <c r="D56" s="61"/>
      <c r="E56" s="61"/>
      <c r="F56" s="61"/>
      <c r="G56" s="5" t="s">
        <v>5</v>
      </c>
      <c r="H56" s="5" t="s">
        <v>26</v>
      </c>
      <c r="I56" s="5" t="s">
        <v>6</v>
      </c>
      <c r="J56" s="6">
        <v>254.94533794662999</v>
      </c>
      <c r="K56" s="6">
        <v>15.16</v>
      </c>
      <c r="L56" s="6">
        <v>3864.9713232709109</v>
      </c>
      <c r="M56" s="7">
        <v>0.35421932494670566</v>
      </c>
      <c r="N56" s="7">
        <v>65.820527975644808</v>
      </c>
      <c r="O56" s="5" t="s">
        <v>910</v>
      </c>
      <c r="U56" s="44"/>
    </row>
    <row r="57" spans="1:22" ht="19.95" customHeight="1">
      <c r="A57" s="5" t="s">
        <v>96</v>
      </c>
      <c r="B57" s="61" t="s">
        <v>97</v>
      </c>
      <c r="C57" s="61"/>
      <c r="D57" s="61"/>
      <c r="E57" s="61"/>
      <c r="F57" s="61"/>
      <c r="G57" s="5" t="s">
        <v>5</v>
      </c>
      <c r="H57" s="5" t="s">
        <v>64</v>
      </c>
      <c r="I57" s="5" t="s">
        <v>7</v>
      </c>
      <c r="J57" s="6">
        <v>166.05</v>
      </c>
      <c r="K57" s="6">
        <v>23.2</v>
      </c>
      <c r="L57" s="6">
        <v>3852.36</v>
      </c>
      <c r="M57" s="7">
        <v>0.35306351445237938</v>
      </c>
      <c r="N57" s="7">
        <v>66.110983372273736</v>
      </c>
      <c r="O57" s="5" t="s">
        <v>910</v>
      </c>
      <c r="U57" s="44"/>
    </row>
    <row r="58" spans="1:22" ht="19.95" customHeight="1">
      <c r="A58" s="36" t="s">
        <v>324</v>
      </c>
      <c r="B58" s="60" t="s">
        <v>325</v>
      </c>
      <c r="C58" s="60"/>
      <c r="D58" s="60"/>
      <c r="E58" s="60"/>
      <c r="F58" s="60"/>
      <c r="G58" s="36" t="s">
        <v>5</v>
      </c>
      <c r="H58" s="36" t="s">
        <v>64</v>
      </c>
      <c r="I58" s="36" t="s">
        <v>8</v>
      </c>
      <c r="J58" s="37">
        <v>100.923456</v>
      </c>
      <c r="K58" s="37">
        <v>37.43</v>
      </c>
      <c r="L58" s="37">
        <v>3777.56495808</v>
      </c>
      <c r="M58" s="38">
        <v>0.34620865136484646</v>
      </c>
      <c r="N58" s="38">
        <v>66.395799092530837</v>
      </c>
      <c r="O58" s="36" t="s">
        <v>910</v>
      </c>
      <c r="P58" s="39">
        <f>35/(1.2*2.4)</f>
        <v>12.152777777777779</v>
      </c>
      <c r="Q58" s="39"/>
      <c r="R58" s="39"/>
      <c r="S58" s="39"/>
      <c r="T58" s="39"/>
      <c r="U58" s="45">
        <f>P58*J58</f>
        <v>1226.5003333333334</v>
      </c>
    </row>
    <row r="59" spans="1:22" ht="15" customHeight="1">
      <c r="A59" s="5" t="s">
        <v>267</v>
      </c>
      <c r="B59" s="61" t="s">
        <v>268</v>
      </c>
      <c r="C59" s="61"/>
      <c r="D59" s="61"/>
      <c r="E59" s="61"/>
      <c r="F59" s="61"/>
      <c r="G59" s="5" t="s">
        <v>5</v>
      </c>
      <c r="H59" s="5" t="s">
        <v>64</v>
      </c>
      <c r="I59" s="5" t="s">
        <v>11</v>
      </c>
      <c r="J59" s="6">
        <v>2172.6304251800002</v>
      </c>
      <c r="K59" s="6">
        <v>1.68</v>
      </c>
      <c r="L59" s="6">
        <v>3650.0191143023999</v>
      </c>
      <c r="M59" s="7">
        <v>0.33451924958050816</v>
      </c>
      <c r="N59" s="7">
        <v>66.670997958226039</v>
      </c>
      <c r="O59" s="5" t="s">
        <v>910</v>
      </c>
      <c r="U59" s="44"/>
    </row>
    <row r="60" spans="1:22" ht="15" customHeight="1">
      <c r="A60" s="5" t="s">
        <v>172</v>
      </c>
      <c r="B60" s="61" t="s">
        <v>173</v>
      </c>
      <c r="C60" s="61"/>
      <c r="D60" s="61"/>
      <c r="E60" s="61"/>
      <c r="F60" s="61"/>
      <c r="G60" s="5" t="s">
        <v>5</v>
      </c>
      <c r="H60" s="5" t="s">
        <v>26</v>
      </c>
      <c r="I60" s="5" t="s">
        <v>6</v>
      </c>
      <c r="J60" s="6">
        <v>169.17274203246288</v>
      </c>
      <c r="K60" s="6">
        <v>21.46</v>
      </c>
      <c r="L60" s="6">
        <v>3630.4470440166533</v>
      </c>
      <c r="M60" s="7">
        <v>0.33272549616177399</v>
      </c>
      <c r="N60" s="7">
        <v>66.944721309661929</v>
      </c>
      <c r="O60" s="5" t="s">
        <v>910</v>
      </c>
      <c r="U60" s="44"/>
    </row>
    <row r="61" spans="1:22" ht="19.95" customHeight="1">
      <c r="A61" s="36" t="s">
        <v>204</v>
      </c>
      <c r="B61" s="60" t="s">
        <v>205</v>
      </c>
      <c r="C61" s="60"/>
      <c r="D61" s="60"/>
      <c r="E61" s="60"/>
      <c r="F61" s="60"/>
      <c r="G61" s="36" t="s">
        <v>5</v>
      </c>
      <c r="H61" s="36" t="s">
        <v>64</v>
      </c>
      <c r="I61" s="36" t="s">
        <v>11</v>
      </c>
      <c r="J61" s="37">
        <v>330.94650000000001</v>
      </c>
      <c r="K61" s="37">
        <v>10.85</v>
      </c>
      <c r="L61" s="37">
        <v>3590.7695250000002</v>
      </c>
      <c r="M61" s="38">
        <v>0.3290891059207865</v>
      </c>
      <c r="N61" s="38">
        <v>67.215452918338002</v>
      </c>
      <c r="O61" s="36" t="s">
        <v>910</v>
      </c>
      <c r="P61" s="39"/>
      <c r="Q61" s="39"/>
      <c r="R61" s="39"/>
      <c r="S61" s="39"/>
      <c r="T61" s="39"/>
      <c r="U61" s="47">
        <f>J61</f>
        <v>330.94650000000001</v>
      </c>
      <c r="V61">
        <f>U61</f>
        <v>330.94650000000001</v>
      </c>
    </row>
    <row r="62" spans="1:22" ht="19.95" customHeight="1">
      <c r="A62" s="36" t="s">
        <v>590</v>
      </c>
      <c r="B62" s="60" t="s">
        <v>591</v>
      </c>
      <c r="C62" s="60"/>
      <c r="D62" s="60"/>
      <c r="E62" s="60"/>
      <c r="F62" s="60"/>
      <c r="G62" s="36" t="s">
        <v>5</v>
      </c>
      <c r="H62" s="36" t="s">
        <v>64</v>
      </c>
      <c r="I62" s="36" t="s">
        <v>7</v>
      </c>
      <c r="J62" s="37">
        <v>59.829987000000003</v>
      </c>
      <c r="K62" s="37">
        <v>59.83</v>
      </c>
      <c r="L62" s="37">
        <v>3579.6281222100001</v>
      </c>
      <c r="M62" s="38">
        <v>0.3280680116240523</v>
      </c>
      <c r="N62" s="38">
        <v>67.485344607297719</v>
      </c>
      <c r="O62" s="36" t="s">
        <v>910</v>
      </c>
      <c r="P62" s="39"/>
      <c r="Q62" s="39">
        <f>15.37/6</f>
        <v>2.5616666666666665</v>
      </c>
      <c r="R62" s="39"/>
      <c r="S62" s="39"/>
      <c r="T62" s="39"/>
      <c r="U62" s="45">
        <f>Q62*J62</f>
        <v>153.26448336499999</v>
      </c>
    </row>
    <row r="63" spans="1:22" ht="15" customHeight="1">
      <c r="A63" s="5" t="s">
        <v>284</v>
      </c>
      <c r="B63" s="61" t="s">
        <v>285</v>
      </c>
      <c r="C63" s="61"/>
      <c r="D63" s="61"/>
      <c r="E63" s="61"/>
      <c r="F63" s="61"/>
      <c r="G63" s="5" t="s">
        <v>5</v>
      </c>
      <c r="H63" s="5" t="s">
        <v>64</v>
      </c>
      <c r="I63" s="5" t="s">
        <v>10</v>
      </c>
      <c r="J63" s="6">
        <v>4311.0468000000001</v>
      </c>
      <c r="K63" s="6">
        <v>0.79</v>
      </c>
      <c r="L63" s="6">
        <v>3405.7269719999999</v>
      </c>
      <c r="M63" s="7">
        <v>0.31213020953378717</v>
      </c>
      <c r="N63" s="7">
        <v>67.742124802660342</v>
      </c>
      <c r="O63" s="5" t="s">
        <v>910</v>
      </c>
      <c r="U63" s="44"/>
    </row>
    <row r="64" spans="1:22" ht="19.95" customHeight="1">
      <c r="A64" s="5" t="s">
        <v>838</v>
      </c>
      <c r="B64" s="61" t="s">
        <v>839</v>
      </c>
      <c r="C64" s="61"/>
      <c r="D64" s="61"/>
      <c r="E64" s="61"/>
      <c r="F64" s="61"/>
      <c r="G64" s="5" t="s">
        <v>5</v>
      </c>
      <c r="H64" s="5" t="s">
        <v>64</v>
      </c>
      <c r="I64" s="5" t="s">
        <v>8</v>
      </c>
      <c r="J64" s="6">
        <v>6.4</v>
      </c>
      <c r="K64" s="6">
        <v>530.14</v>
      </c>
      <c r="L64" s="6">
        <v>3392.8960000000002</v>
      </c>
      <c r="M64" s="7">
        <v>0.31095426853446212</v>
      </c>
      <c r="N64" s="7">
        <v>67.997937657811036</v>
      </c>
      <c r="O64" s="5" t="s">
        <v>910</v>
      </c>
      <c r="U64" s="44"/>
    </row>
    <row r="65" spans="1:22" ht="19.95" customHeight="1">
      <c r="A65" s="36" t="s">
        <v>342</v>
      </c>
      <c r="B65" s="60" t="s">
        <v>343</v>
      </c>
      <c r="C65" s="60"/>
      <c r="D65" s="60"/>
      <c r="E65" s="60"/>
      <c r="F65" s="60"/>
      <c r="G65" s="36" t="s">
        <v>5</v>
      </c>
      <c r="H65" s="36" t="s">
        <v>64</v>
      </c>
      <c r="I65" s="36" t="s">
        <v>11</v>
      </c>
      <c r="J65" s="37">
        <v>144.55500000000001</v>
      </c>
      <c r="K65" s="37">
        <v>23.29</v>
      </c>
      <c r="L65" s="37">
        <v>3366.68595</v>
      </c>
      <c r="M65" s="38">
        <v>0.30855215337207526</v>
      </c>
      <c r="N65" s="38">
        <v>68.251774364329307</v>
      </c>
      <c r="O65" s="36" t="s">
        <v>910</v>
      </c>
      <c r="P65" s="39"/>
      <c r="Q65" s="39"/>
      <c r="R65" s="39"/>
      <c r="S65" s="39"/>
      <c r="T65" s="39"/>
      <c r="U65" s="47">
        <f>J65</f>
        <v>144.55500000000001</v>
      </c>
      <c r="V65">
        <f>U65</f>
        <v>144.55500000000001</v>
      </c>
    </row>
    <row r="66" spans="1:22" ht="19.95" customHeight="1">
      <c r="A66" s="36" t="s">
        <v>232</v>
      </c>
      <c r="B66" s="60" t="s">
        <v>233</v>
      </c>
      <c r="C66" s="60"/>
      <c r="D66" s="60"/>
      <c r="E66" s="60"/>
      <c r="F66" s="60"/>
      <c r="G66" s="36" t="s">
        <v>5</v>
      </c>
      <c r="H66" s="36" t="s">
        <v>64</v>
      </c>
      <c r="I66" s="36" t="s">
        <v>11</v>
      </c>
      <c r="J66" s="37">
        <v>376.96032000000002</v>
      </c>
      <c r="K66" s="37">
        <v>8.66</v>
      </c>
      <c r="L66" s="37">
        <v>3264.4763711999999</v>
      </c>
      <c r="M66" s="38">
        <v>0.29918478555031774</v>
      </c>
      <c r="N66" s="38">
        <v>68.49790476975177</v>
      </c>
      <c r="O66" s="36" t="s">
        <v>910</v>
      </c>
      <c r="P66" s="39"/>
      <c r="Q66" s="39"/>
      <c r="R66" s="39"/>
      <c r="S66" s="39"/>
      <c r="T66" s="39"/>
      <c r="U66" s="47">
        <f>J66</f>
        <v>376.96032000000002</v>
      </c>
      <c r="V66">
        <f>U66</f>
        <v>376.96032000000002</v>
      </c>
    </row>
    <row r="67" spans="1:22" ht="28.2" customHeight="1">
      <c r="A67" s="5" t="s">
        <v>51</v>
      </c>
      <c r="B67" s="61" t="s">
        <v>52</v>
      </c>
      <c r="C67" s="61"/>
      <c r="D67" s="61"/>
      <c r="E67" s="61"/>
      <c r="F67" s="61"/>
      <c r="G67" s="5" t="s">
        <v>5</v>
      </c>
      <c r="H67" s="5" t="s">
        <v>15</v>
      </c>
      <c r="I67" s="5" t="s">
        <v>6</v>
      </c>
      <c r="J67" s="6">
        <v>2428.9480610648002</v>
      </c>
      <c r="K67" s="6">
        <v>1.33</v>
      </c>
      <c r="L67" s="6">
        <v>3230.500921216184</v>
      </c>
      <c r="M67" s="7">
        <v>0.2960709821216696</v>
      </c>
      <c r="N67" s="7">
        <v>68.741473947816587</v>
      </c>
      <c r="O67" s="5" t="s">
        <v>910</v>
      </c>
      <c r="U67" s="44"/>
    </row>
    <row r="68" spans="1:22" ht="19.95" customHeight="1">
      <c r="A68" s="36" t="s">
        <v>790</v>
      </c>
      <c r="B68" s="60" t="s">
        <v>791</v>
      </c>
      <c r="C68" s="60"/>
      <c r="D68" s="60"/>
      <c r="E68" s="60"/>
      <c r="F68" s="60"/>
      <c r="G68" s="36" t="s">
        <v>5</v>
      </c>
      <c r="H68" s="36" t="s">
        <v>64</v>
      </c>
      <c r="I68" s="36" t="s">
        <v>7</v>
      </c>
      <c r="J68" s="37">
        <v>1353.515504</v>
      </c>
      <c r="K68" s="37">
        <v>2.29</v>
      </c>
      <c r="L68" s="37">
        <v>3099.5505041599999</v>
      </c>
      <c r="M68" s="38">
        <v>0.28406955586221799</v>
      </c>
      <c r="N68" s="38">
        <v>68.975169922393533</v>
      </c>
      <c r="O68" s="36" t="s">
        <v>910</v>
      </c>
      <c r="P68" s="39"/>
      <c r="Q68" s="39">
        <f>3/100</f>
        <v>0.03</v>
      </c>
      <c r="R68" s="39"/>
      <c r="S68" s="39"/>
      <c r="T68" s="39"/>
      <c r="U68" s="45">
        <f>Q68*J68</f>
        <v>40.605465119999998</v>
      </c>
    </row>
    <row r="69" spans="1:22" ht="15" customHeight="1">
      <c r="A69" s="5" t="s">
        <v>84</v>
      </c>
      <c r="B69" s="61" t="s">
        <v>85</v>
      </c>
      <c r="C69" s="61"/>
      <c r="D69" s="61"/>
      <c r="E69" s="61"/>
      <c r="F69" s="61"/>
      <c r="G69" s="5" t="s">
        <v>5</v>
      </c>
      <c r="H69" s="5" t="s">
        <v>26</v>
      </c>
      <c r="I69" s="5" t="s">
        <v>6</v>
      </c>
      <c r="J69" s="6">
        <v>202.59446928546799</v>
      </c>
      <c r="K69" s="6">
        <v>15.16</v>
      </c>
      <c r="L69" s="6">
        <v>3071.3321543676948</v>
      </c>
      <c r="M69" s="7">
        <v>0.28148338277618296</v>
      </c>
      <c r="N69" s="7">
        <v>69.206738200884729</v>
      </c>
      <c r="O69" s="5" t="s">
        <v>910</v>
      </c>
      <c r="U69" s="44"/>
    </row>
    <row r="70" spans="1:22" ht="19.95" customHeight="1">
      <c r="A70" s="36" t="s">
        <v>628</v>
      </c>
      <c r="B70" s="60" t="s">
        <v>629</v>
      </c>
      <c r="C70" s="60"/>
      <c r="D70" s="60"/>
      <c r="E70" s="60"/>
      <c r="F70" s="60"/>
      <c r="G70" s="36" t="s">
        <v>5</v>
      </c>
      <c r="H70" s="36" t="s">
        <v>64</v>
      </c>
      <c r="I70" s="36" t="s">
        <v>10</v>
      </c>
      <c r="J70" s="37">
        <v>8</v>
      </c>
      <c r="K70" s="37">
        <v>378.38</v>
      </c>
      <c r="L70" s="37">
        <v>3027.04</v>
      </c>
      <c r="M70" s="38">
        <v>0.27742406752949633</v>
      </c>
      <c r="N70" s="38">
        <v>69.434967157631164</v>
      </c>
      <c r="O70" s="36" t="s">
        <v>910</v>
      </c>
      <c r="P70" s="39"/>
      <c r="Q70" s="39"/>
      <c r="R70" s="39">
        <v>32.24</v>
      </c>
      <c r="S70" s="39"/>
      <c r="T70" s="39"/>
      <c r="U70" s="47">
        <f>R70*J70</f>
        <v>257.92</v>
      </c>
    </row>
    <row r="71" spans="1:22" ht="19.95" customHeight="1">
      <c r="A71" s="36" t="s">
        <v>798</v>
      </c>
      <c r="B71" s="60" t="s">
        <v>799</v>
      </c>
      <c r="C71" s="60"/>
      <c r="D71" s="60"/>
      <c r="E71" s="60"/>
      <c r="F71" s="60"/>
      <c r="G71" s="36" t="s">
        <v>908</v>
      </c>
      <c r="H71" s="36" t="s">
        <v>64</v>
      </c>
      <c r="I71" s="36" t="s">
        <v>3</v>
      </c>
      <c r="J71" s="37">
        <v>31</v>
      </c>
      <c r="K71" s="37">
        <v>96.26</v>
      </c>
      <c r="L71" s="37">
        <v>2984.06</v>
      </c>
      <c r="M71" s="38">
        <v>0.27348500943233944</v>
      </c>
      <c r="N71" s="38">
        <v>69.659955562366065</v>
      </c>
      <c r="O71" s="36" t="s">
        <v>910</v>
      </c>
      <c r="P71" s="39"/>
      <c r="Q71" s="39"/>
      <c r="R71" s="39">
        <v>2.1</v>
      </c>
      <c r="S71" s="39"/>
      <c r="T71" s="39"/>
      <c r="U71" s="47">
        <f>R71*J71</f>
        <v>65.100000000000009</v>
      </c>
    </row>
    <row r="72" spans="1:22" ht="19.95" customHeight="1">
      <c r="A72" s="36" t="s">
        <v>71</v>
      </c>
      <c r="B72" s="60" t="s">
        <v>72</v>
      </c>
      <c r="C72" s="60"/>
      <c r="D72" s="60"/>
      <c r="E72" s="60"/>
      <c r="F72" s="60"/>
      <c r="G72" s="36" t="s">
        <v>5</v>
      </c>
      <c r="H72" s="36" t="s">
        <v>64</v>
      </c>
      <c r="I72" s="36" t="s">
        <v>73</v>
      </c>
      <c r="J72" s="37">
        <v>110.514393</v>
      </c>
      <c r="K72" s="37">
        <v>27</v>
      </c>
      <c r="L72" s="37">
        <v>2983.8886109999999</v>
      </c>
      <c r="M72" s="38">
        <v>0.2734693018653731</v>
      </c>
      <c r="N72" s="38">
        <v>69.884930395687235</v>
      </c>
      <c r="O72" s="36" t="s">
        <v>910</v>
      </c>
      <c r="P72" s="39"/>
      <c r="Q72" s="39"/>
      <c r="R72" s="39"/>
      <c r="S72" s="39"/>
      <c r="T72" s="39">
        <f>25.99/18</f>
        <v>1.4438888888888888</v>
      </c>
      <c r="U72" s="45">
        <f>T72*J72</f>
        <v>159.57050411499998</v>
      </c>
    </row>
    <row r="73" spans="1:22" ht="19.95" customHeight="1">
      <c r="A73" s="36" t="s">
        <v>334</v>
      </c>
      <c r="B73" s="60" t="s">
        <v>335</v>
      </c>
      <c r="C73" s="60"/>
      <c r="D73" s="60"/>
      <c r="E73" s="60"/>
      <c r="F73" s="60"/>
      <c r="G73" s="36" t="s">
        <v>5</v>
      </c>
      <c r="H73" s="36" t="s">
        <v>64</v>
      </c>
      <c r="I73" s="36" t="s">
        <v>7</v>
      </c>
      <c r="J73" s="37">
        <v>556.59523999999999</v>
      </c>
      <c r="K73" s="37">
        <v>5.34</v>
      </c>
      <c r="L73" s="37">
        <v>2972.2185816000001</v>
      </c>
      <c r="M73" s="38">
        <v>0.27239975966429986</v>
      </c>
      <c r="N73" s="38">
        <v>70.10902534901831</v>
      </c>
      <c r="O73" s="36" t="s">
        <v>910</v>
      </c>
      <c r="P73" s="39"/>
      <c r="Q73" s="39">
        <f>1.17/3</f>
        <v>0.38999999999999996</v>
      </c>
      <c r="R73" s="39"/>
      <c r="S73" s="39"/>
      <c r="T73" s="39"/>
      <c r="U73" s="45">
        <f>Q73*J73</f>
        <v>217.07214359999998</v>
      </c>
    </row>
    <row r="74" spans="1:22" ht="19.95" customHeight="1">
      <c r="A74" s="36" t="s">
        <v>424</v>
      </c>
      <c r="B74" s="60" t="s">
        <v>425</v>
      </c>
      <c r="C74" s="60"/>
      <c r="D74" s="60"/>
      <c r="E74" s="60"/>
      <c r="F74" s="60"/>
      <c r="G74" s="36" t="s">
        <v>5</v>
      </c>
      <c r="H74" s="36" t="s">
        <v>64</v>
      </c>
      <c r="I74" s="36" t="s">
        <v>7</v>
      </c>
      <c r="J74" s="37">
        <v>90.008954000000003</v>
      </c>
      <c r="K74" s="37">
        <v>31.07</v>
      </c>
      <c r="L74" s="37">
        <v>2796.5782007799999</v>
      </c>
      <c r="M74" s="38">
        <v>0.25630255947219333</v>
      </c>
      <c r="N74" s="38">
        <v>70.319877618419554</v>
      </c>
      <c r="O74" s="36" t="s">
        <v>910</v>
      </c>
      <c r="P74" s="39"/>
      <c r="Q74" s="39">
        <f>5.4/6</f>
        <v>0.9</v>
      </c>
      <c r="R74" s="39"/>
      <c r="S74" s="39"/>
      <c r="T74" s="39"/>
      <c r="U74" s="45">
        <f>Q74*J74</f>
        <v>81.008058599999998</v>
      </c>
    </row>
    <row r="75" spans="1:22" ht="19.95" customHeight="1">
      <c r="A75" s="36" t="s">
        <v>254</v>
      </c>
      <c r="B75" s="60" t="s">
        <v>255</v>
      </c>
      <c r="C75" s="60"/>
      <c r="D75" s="60"/>
      <c r="E75" s="60"/>
      <c r="F75" s="60"/>
      <c r="G75" s="36" t="s">
        <v>5</v>
      </c>
      <c r="H75" s="36" t="s">
        <v>64</v>
      </c>
      <c r="I75" s="36" t="s">
        <v>11</v>
      </c>
      <c r="J75" s="37">
        <v>346.83978000000002</v>
      </c>
      <c r="K75" s="37">
        <v>8.02</v>
      </c>
      <c r="L75" s="37">
        <v>2781.6550355999998</v>
      </c>
      <c r="M75" s="38">
        <v>0.25493487183521124</v>
      </c>
      <c r="N75" s="38">
        <v>70.529604968416152</v>
      </c>
      <c r="O75" s="36" t="s">
        <v>910</v>
      </c>
      <c r="P75" s="39"/>
      <c r="Q75" s="39"/>
      <c r="R75" s="39"/>
      <c r="S75" s="39"/>
      <c r="T75" s="39"/>
      <c r="U75" s="47">
        <f>J75</f>
        <v>346.83978000000002</v>
      </c>
      <c r="V75">
        <v>214.2</v>
      </c>
    </row>
    <row r="76" spans="1:22" ht="19.95" customHeight="1">
      <c r="A76" s="36" t="s">
        <v>176</v>
      </c>
      <c r="B76" s="60" t="s">
        <v>177</v>
      </c>
      <c r="C76" s="60"/>
      <c r="D76" s="60"/>
      <c r="E76" s="60"/>
      <c r="F76" s="60"/>
      <c r="G76" s="36" t="s">
        <v>5</v>
      </c>
      <c r="H76" s="36" t="s">
        <v>64</v>
      </c>
      <c r="I76" s="36" t="s">
        <v>11</v>
      </c>
      <c r="J76" s="37">
        <v>87.734127450000003</v>
      </c>
      <c r="K76" s="37">
        <v>31.5</v>
      </c>
      <c r="L76" s="37">
        <v>2763.6250146749999</v>
      </c>
      <c r="M76" s="38">
        <v>0.25328244512705567</v>
      </c>
      <c r="N76" s="38">
        <v>70.737972915137561</v>
      </c>
      <c r="O76" s="36" t="s">
        <v>910</v>
      </c>
      <c r="P76" s="39"/>
      <c r="Q76" s="39"/>
      <c r="R76" s="39"/>
      <c r="S76" s="39"/>
      <c r="T76" s="39"/>
      <c r="U76" s="47">
        <f>J76</f>
        <v>87.734127450000003</v>
      </c>
      <c r="V76">
        <f>U76</f>
        <v>87.734127450000003</v>
      </c>
    </row>
    <row r="77" spans="1:22" ht="15" customHeight="1">
      <c r="A77" s="5" t="s">
        <v>194</v>
      </c>
      <c r="B77" s="61" t="s">
        <v>195</v>
      </c>
      <c r="C77" s="61"/>
      <c r="D77" s="61"/>
      <c r="E77" s="61"/>
      <c r="F77" s="61"/>
      <c r="G77" s="5" t="s">
        <v>5</v>
      </c>
      <c r="H77" s="5" t="s">
        <v>64</v>
      </c>
      <c r="I77" s="5" t="s">
        <v>7</v>
      </c>
      <c r="J77" s="6">
        <v>669.49200994</v>
      </c>
      <c r="K77" s="6">
        <v>3.81</v>
      </c>
      <c r="L77" s="6">
        <v>2550.7645578714</v>
      </c>
      <c r="M77" s="7">
        <v>0.23377407598008654</v>
      </c>
      <c r="N77" s="7">
        <v>70.930291911156942</v>
      </c>
      <c r="O77" s="5" t="s">
        <v>910</v>
      </c>
      <c r="U77" s="44"/>
    </row>
    <row r="78" spans="1:22" ht="28.2" customHeight="1">
      <c r="A78" s="5" t="s">
        <v>102</v>
      </c>
      <c r="B78" s="61" t="s">
        <v>103</v>
      </c>
      <c r="C78" s="61"/>
      <c r="D78" s="61"/>
      <c r="E78" s="61"/>
      <c r="F78" s="61"/>
      <c r="G78" s="5" t="s">
        <v>5</v>
      </c>
      <c r="H78" s="5" t="s">
        <v>15</v>
      </c>
      <c r="I78" s="5" t="s">
        <v>6</v>
      </c>
      <c r="J78" s="6">
        <v>2023.3424421776001</v>
      </c>
      <c r="K78" s="6">
        <v>1.24</v>
      </c>
      <c r="L78" s="6">
        <v>2508.9446283002239</v>
      </c>
      <c r="M78" s="7">
        <v>0.2299413367478885</v>
      </c>
      <c r="N78" s="7">
        <v>71.11945781538661</v>
      </c>
      <c r="O78" s="5" t="s">
        <v>910</v>
      </c>
      <c r="U78" s="44"/>
    </row>
    <row r="79" spans="1:22" ht="19.95" customHeight="1">
      <c r="A79" s="36" t="s">
        <v>848</v>
      </c>
      <c r="B79" s="60" t="s">
        <v>849</v>
      </c>
      <c r="C79" s="60"/>
      <c r="D79" s="60"/>
      <c r="E79" s="60"/>
      <c r="F79" s="60"/>
      <c r="G79" s="36" t="s">
        <v>5</v>
      </c>
      <c r="H79" s="36" t="s">
        <v>64</v>
      </c>
      <c r="I79" s="36" t="s">
        <v>7</v>
      </c>
      <c r="J79" s="37">
        <v>26.844719000000001</v>
      </c>
      <c r="K79" s="37">
        <v>93.09</v>
      </c>
      <c r="L79" s="37">
        <v>2498.9748917100001</v>
      </c>
      <c r="M79" s="38">
        <v>0.22902762405262925</v>
      </c>
      <c r="N79" s="38">
        <v>71.307872014089185</v>
      </c>
      <c r="O79" s="36" t="s">
        <v>910</v>
      </c>
      <c r="P79" s="39"/>
      <c r="Q79" s="39">
        <f>3.45/6</f>
        <v>0.57500000000000007</v>
      </c>
      <c r="R79" s="39"/>
      <c r="S79" s="39"/>
      <c r="T79" s="39"/>
      <c r="U79" s="45">
        <f>Q79*J79</f>
        <v>15.435713425000003</v>
      </c>
    </row>
    <row r="80" spans="1:22" ht="19.95" customHeight="1">
      <c r="A80" s="36" t="s">
        <v>406</v>
      </c>
      <c r="B80" s="60" t="s">
        <v>407</v>
      </c>
      <c r="C80" s="60"/>
      <c r="D80" s="60"/>
      <c r="E80" s="60"/>
      <c r="F80" s="60"/>
      <c r="G80" s="36" t="s">
        <v>5</v>
      </c>
      <c r="H80" s="36" t="s">
        <v>64</v>
      </c>
      <c r="I80" s="36" t="s">
        <v>7</v>
      </c>
      <c r="J80" s="37">
        <v>21.007999999999999</v>
      </c>
      <c r="K80" s="37">
        <v>118.08</v>
      </c>
      <c r="L80" s="37">
        <v>2480.62464</v>
      </c>
      <c r="M80" s="38">
        <v>0.22734584863189539</v>
      </c>
      <c r="N80" s="38">
        <v>71.494902682558816</v>
      </c>
      <c r="O80" s="36" t="s">
        <v>910</v>
      </c>
      <c r="P80" s="39"/>
      <c r="Q80" s="39">
        <f>60*0.15</f>
        <v>9</v>
      </c>
      <c r="R80" s="39"/>
      <c r="S80" s="39"/>
      <c r="T80" s="39"/>
      <c r="U80" s="45">
        <f>Q80*J80</f>
        <v>189.072</v>
      </c>
    </row>
    <row r="81" spans="1:22" ht="19.95" customHeight="1">
      <c r="A81" s="36" t="s">
        <v>390</v>
      </c>
      <c r="B81" s="60" t="s">
        <v>391</v>
      </c>
      <c r="C81" s="60"/>
      <c r="D81" s="60"/>
      <c r="E81" s="60"/>
      <c r="F81" s="60"/>
      <c r="G81" s="36" t="s">
        <v>5</v>
      </c>
      <c r="H81" s="36" t="s">
        <v>64</v>
      </c>
      <c r="I81" s="36" t="s">
        <v>10</v>
      </c>
      <c r="J81" s="37">
        <v>8.74986</v>
      </c>
      <c r="K81" s="37">
        <v>283.44</v>
      </c>
      <c r="L81" s="37">
        <v>2480.0603184000001</v>
      </c>
      <c r="M81" s="38">
        <v>0.22729412933064178</v>
      </c>
      <c r="N81" s="38">
        <v>71.681891128852399</v>
      </c>
      <c r="O81" s="36" t="s">
        <v>910</v>
      </c>
      <c r="P81" s="39"/>
      <c r="Q81" s="39"/>
      <c r="R81" s="39">
        <v>4.63</v>
      </c>
      <c r="S81" s="39"/>
      <c r="T81" s="39"/>
      <c r="U81" s="47">
        <f>R81*J81</f>
        <v>40.511851800000002</v>
      </c>
    </row>
    <row r="82" spans="1:22" ht="19.95" customHeight="1">
      <c r="A82" s="36" t="s">
        <v>348</v>
      </c>
      <c r="B82" s="60" t="s">
        <v>349</v>
      </c>
      <c r="C82" s="60"/>
      <c r="D82" s="60"/>
      <c r="E82" s="60"/>
      <c r="F82" s="60"/>
      <c r="G82" s="36" t="s">
        <v>5</v>
      </c>
      <c r="H82" s="36" t="s">
        <v>64</v>
      </c>
      <c r="I82" s="36" t="s">
        <v>11</v>
      </c>
      <c r="J82" s="37">
        <v>2166.5864999999999</v>
      </c>
      <c r="K82" s="37">
        <v>1.1399999999999999</v>
      </c>
      <c r="L82" s="37">
        <v>2469.90861</v>
      </c>
      <c r="M82" s="38">
        <v>0.2263637391684036</v>
      </c>
      <c r="N82" s="38">
        <v>71.86811354423773</v>
      </c>
      <c r="O82" s="36" t="s">
        <v>910</v>
      </c>
      <c r="P82" s="39"/>
      <c r="Q82" s="39"/>
      <c r="R82" s="39"/>
      <c r="S82" s="39"/>
      <c r="T82" s="39"/>
      <c r="U82" s="47">
        <f>J82</f>
        <v>2166.5864999999999</v>
      </c>
    </row>
    <row r="83" spans="1:22" ht="19.95" customHeight="1">
      <c r="A83" s="36" t="s">
        <v>602</v>
      </c>
      <c r="B83" s="60" t="s">
        <v>603</v>
      </c>
      <c r="C83" s="60"/>
      <c r="D83" s="60"/>
      <c r="E83" s="60"/>
      <c r="F83" s="60"/>
      <c r="G83" s="36" t="s">
        <v>5</v>
      </c>
      <c r="H83" s="36" t="s">
        <v>64</v>
      </c>
      <c r="I83" s="36" t="s">
        <v>8</v>
      </c>
      <c r="J83" s="37">
        <v>4.3</v>
      </c>
      <c r="K83" s="37">
        <v>573.33000000000004</v>
      </c>
      <c r="L83" s="37">
        <v>2465.319</v>
      </c>
      <c r="M83" s="38">
        <v>0.22594310770183096</v>
      </c>
      <c r="N83" s="38">
        <v>72.053989888572957</v>
      </c>
      <c r="O83" s="36" t="s">
        <v>910</v>
      </c>
      <c r="P83" s="39"/>
      <c r="Q83" s="39">
        <v>10</v>
      </c>
      <c r="R83" s="39"/>
      <c r="S83" s="39"/>
      <c r="T83" s="39"/>
      <c r="U83" s="45">
        <f>Q83*J83</f>
        <v>43</v>
      </c>
    </row>
    <row r="84" spans="1:22" ht="19.95" customHeight="1">
      <c r="A84" s="36" t="s">
        <v>360</v>
      </c>
      <c r="B84" s="60" t="s">
        <v>361</v>
      </c>
      <c r="C84" s="60"/>
      <c r="D84" s="60"/>
      <c r="E84" s="60"/>
      <c r="F84" s="60"/>
      <c r="G84" s="36" t="s">
        <v>5</v>
      </c>
      <c r="H84" s="36" t="s">
        <v>64</v>
      </c>
      <c r="I84" s="36" t="s">
        <v>73</v>
      </c>
      <c r="J84" s="37">
        <v>74.295703000000003</v>
      </c>
      <c r="K84" s="37">
        <v>33</v>
      </c>
      <c r="L84" s="37">
        <v>2451.7581989999999</v>
      </c>
      <c r="M84" s="38">
        <v>0.22470027887486532</v>
      </c>
      <c r="N84" s="38">
        <v>72.238843853073945</v>
      </c>
      <c r="O84" s="36" t="s">
        <v>910</v>
      </c>
      <c r="P84" s="39"/>
      <c r="Q84" s="39"/>
      <c r="R84" s="39"/>
      <c r="S84" s="39"/>
      <c r="T84" s="39">
        <f>4/3.2</f>
        <v>1.25</v>
      </c>
      <c r="U84" s="45">
        <f>T84*J84</f>
        <v>92.869628750000004</v>
      </c>
      <c r="V84">
        <f>U84</f>
        <v>92.869628750000004</v>
      </c>
    </row>
    <row r="85" spans="1:22" ht="19.95" customHeight="1">
      <c r="A85" s="36" t="s">
        <v>877</v>
      </c>
      <c r="B85" s="60" t="s">
        <v>878</v>
      </c>
      <c r="C85" s="60"/>
      <c r="D85" s="60"/>
      <c r="E85" s="60"/>
      <c r="F85" s="60"/>
      <c r="G85" s="36" t="s">
        <v>908</v>
      </c>
      <c r="H85" s="36" t="s">
        <v>64</v>
      </c>
      <c r="I85" s="36" t="s">
        <v>3</v>
      </c>
      <c r="J85" s="37">
        <v>2</v>
      </c>
      <c r="K85" s="37">
        <v>1150</v>
      </c>
      <c r="L85" s="37">
        <v>2300</v>
      </c>
      <c r="M85" s="38">
        <v>0.21079184791672445</v>
      </c>
      <c r="N85" s="38">
        <v>72.412256361833911</v>
      </c>
      <c r="O85" s="36" t="s">
        <v>910</v>
      </c>
      <c r="P85" s="39"/>
      <c r="Q85" s="39"/>
      <c r="R85" s="39">
        <f>39+45</f>
        <v>84</v>
      </c>
      <c r="S85" s="39"/>
      <c r="T85" s="39"/>
      <c r="U85" s="47">
        <f>R85*J85</f>
        <v>168</v>
      </c>
    </row>
    <row r="86" spans="1:22" ht="19.95" customHeight="1">
      <c r="A86" s="36" t="s">
        <v>700</v>
      </c>
      <c r="B86" s="60" t="s">
        <v>701</v>
      </c>
      <c r="C86" s="60"/>
      <c r="D86" s="60"/>
      <c r="E86" s="60"/>
      <c r="F86" s="60"/>
      <c r="G86" s="36" t="s">
        <v>5</v>
      </c>
      <c r="H86" s="36" t="s">
        <v>64</v>
      </c>
      <c r="I86" s="36" t="s">
        <v>7</v>
      </c>
      <c r="J86" s="37">
        <v>547.096</v>
      </c>
      <c r="K86" s="37">
        <v>4.17</v>
      </c>
      <c r="L86" s="37">
        <v>2281.39032</v>
      </c>
      <c r="M86" s="38">
        <v>0.20908629624875102</v>
      </c>
      <c r="N86" s="38">
        <v>72.584265737207787</v>
      </c>
      <c r="O86" s="36" t="s">
        <v>910</v>
      </c>
      <c r="P86" s="39"/>
      <c r="Q86" s="39">
        <f>4.4/100</f>
        <v>4.4000000000000004E-2</v>
      </c>
      <c r="R86" s="39"/>
      <c r="S86" s="39"/>
      <c r="T86" s="39"/>
      <c r="U86" s="45">
        <f>Q86*J86</f>
        <v>24.072224000000002</v>
      </c>
    </row>
    <row r="87" spans="1:22" ht="19.95" customHeight="1">
      <c r="A87" s="36" t="s">
        <v>694</v>
      </c>
      <c r="B87" s="60" t="s">
        <v>695</v>
      </c>
      <c r="C87" s="60"/>
      <c r="D87" s="60"/>
      <c r="E87" s="60"/>
      <c r="F87" s="60"/>
      <c r="G87" s="36" t="s">
        <v>908</v>
      </c>
      <c r="H87" s="36" t="s">
        <v>64</v>
      </c>
      <c r="I87" s="36" t="s">
        <v>3</v>
      </c>
      <c r="J87" s="37">
        <v>1</v>
      </c>
      <c r="K87" s="37">
        <v>2200</v>
      </c>
      <c r="L87" s="37">
        <v>2200</v>
      </c>
      <c r="M87" s="38">
        <v>0.20162698496382339</v>
      </c>
      <c r="N87" s="38">
        <v>72.750138571673844</v>
      </c>
      <c r="O87" s="36" t="s">
        <v>910</v>
      </c>
      <c r="P87" s="39"/>
      <c r="Q87" s="39"/>
      <c r="R87" s="39">
        <v>53</v>
      </c>
      <c r="S87" s="39"/>
      <c r="T87" s="39"/>
      <c r="U87" s="47">
        <f>R87*J87</f>
        <v>53</v>
      </c>
    </row>
    <row r="88" spans="1:22" ht="19.95" customHeight="1">
      <c r="A88" s="36" t="s">
        <v>223</v>
      </c>
      <c r="B88" s="60" t="s">
        <v>224</v>
      </c>
      <c r="C88" s="60"/>
      <c r="D88" s="60"/>
      <c r="E88" s="60"/>
      <c r="F88" s="60"/>
      <c r="G88" s="36" t="s">
        <v>5</v>
      </c>
      <c r="H88" s="36" t="s">
        <v>64</v>
      </c>
      <c r="I88" s="36" t="s">
        <v>8</v>
      </c>
      <c r="J88" s="37">
        <v>21.914180479999999</v>
      </c>
      <c r="K88" s="37">
        <v>99.24</v>
      </c>
      <c r="L88" s="37">
        <v>2174.7632708351998</v>
      </c>
      <c r="M88" s="38">
        <v>0.19931407332207465</v>
      </c>
      <c r="N88" s="38">
        <v>72.914108392348126</v>
      </c>
      <c r="O88" s="36" t="s">
        <v>910</v>
      </c>
      <c r="P88" s="39">
        <f>23/(2.2*1.1)</f>
        <v>9.5041322314049577</v>
      </c>
      <c r="Q88" s="39"/>
      <c r="R88" s="39"/>
      <c r="S88" s="39"/>
      <c r="T88" s="39"/>
      <c r="U88" s="45">
        <f>P88*J88</f>
        <v>208.27526902479335</v>
      </c>
      <c r="V88">
        <f>U88</f>
        <v>208.27526902479335</v>
      </c>
    </row>
    <row r="89" spans="1:22" ht="19.95" customHeight="1">
      <c r="A89" s="36" t="s">
        <v>304</v>
      </c>
      <c r="B89" s="60" t="s">
        <v>305</v>
      </c>
      <c r="C89" s="60"/>
      <c r="D89" s="60"/>
      <c r="E89" s="60"/>
      <c r="F89" s="60"/>
      <c r="G89" s="36" t="s">
        <v>5</v>
      </c>
      <c r="H89" s="36" t="s">
        <v>64</v>
      </c>
      <c r="I89" s="36" t="s">
        <v>11</v>
      </c>
      <c r="J89" s="37">
        <v>3023.2</v>
      </c>
      <c r="K89" s="37">
        <v>0.71</v>
      </c>
      <c r="L89" s="37">
        <v>2146.4720000000002</v>
      </c>
      <c r="M89" s="38">
        <v>0.19672121712239451</v>
      </c>
      <c r="N89" s="38">
        <v>73.075945239164653</v>
      </c>
      <c r="O89" s="36" t="s">
        <v>910</v>
      </c>
      <c r="P89" s="39"/>
      <c r="Q89" s="39"/>
      <c r="R89" s="39"/>
      <c r="S89" s="39"/>
      <c r="T89" s="39"/>
      <c r="U89" s="47">
        <f>J89</f>
        <v>3023.2</v>
      </c>
    </row>
    <row r="90" spans="1:22" ht="19.95" customHeight="1">
      <c r="A90" s="36" t="s">
        <v>678</v>
      </c>
      <c r="B90" s="60" t="s">
        <v>679</v>
      </c>
      <c r="C90" s="60"/>
      <c r="D90" s="60"/>
      <c r="E90" s="60"/>
      <c r="F90" s="60"/>
      <c r="G90" s="36" t="s">
        <v>908</v>
      </c>
      <c r="H90" s="36" t="s">
        <v>64</v>
      </c>
      <c r="I90" s="36" t="s">
        <v>3</v>
      </c>
      <c r="J90" s="37">
        <v>4</v>
      </c>
      <c r="K90" s="37">
        <v>528.16999999999996</v>
      </c>
      <c r="L90" s="37">
        <v>2112.6799999999998</v>
      </c>
      <c r="M90" s="38">
        <v>0.19362422663335016</v>
      </c>
      <c r="N90" s="38">
        <v>73.235234430037266</v>
      </c>
      <c r="O90" s="36" t="s">
        <v>910</v>
      </c>
      <c r="P90" s="39"/>
      <c r="Q90" s="39"/>
      <c r="R90" s="39">
        <v>2.6</v>
      </c>
      <c r="S90" s="39"/>
      <c r="T90" s="39"/>
      <c r="U90" s="47">
        <f>R90*J90</f>
        <v>10.4</v>
      </c>
    </row>
    <row r="91" spans="1:22" ht="19.95" customHeight="1">
      <c r="A91" s="36" t="s">
        <v>692</v>
      </c>
      <c r="B91" s="60" t="s">
        <v>693</v>
      </c>
      <c r="C91" s="60"/>
      <c r="D91" s="60"/>
      <c r="E91" s="60"/>
      <c r="F91" s="60"/>
      <c r="G91" s="36" t="s">
        <v>908</v>
      </c>
      <c r="H91" s="36" t="s">
        <v>64</v>
      </c>
      <c r="I91" s="36" t="s">
        <v>3</v>
      </c>
      <c r="J91" s="37">
        <v>2</v>
      </c>
      <c r="K91" s="37">
        <v>1036</v>
      </c>
      <c r="L91" s="37">
        <v>2072</v>
      </c>
      <c r="M91" s="38">
        <v>0.18989596038411002</v>
      </c>
      <c r="N91" s="38">
        <v>73.391456481407118</v>
      </c>
      <c r="O91" s="36" t="s">
        <v>910</v>
      </c>
      <c r="P91" s="39"/>
      <c r="Q91" s="39"/>
      <c r="R91" s="39">
        <v>15.6</v>
      </c>
      <c r="S91" s="39"/>
      <c r="T91" s="39"/>
      <c r="U91" s="47">
        <f>R91*J91</f>
        <v>31.2</v>
      </c>
    </row>
    <row r="92" spans="1:22" ht="19.95" customHeight="1">
      <c r="A92" s="36" t="s">
        <v>336</v>
      </c>
      <c r="B92" s="60" t="s">
        <v>337</v>
      </c>
      <c r="C92" s="60"/>
      <c r="D92" s="60"/>
      <c r="E92" s="60"/>
      <c r="F92" s="60"/>
      <c r="G92" s="36" t="s">
        <v>5</v>
      </c>
      <c r="H92" s="36" t="s">
        <v>64</v>
      </c>
      <c r="I92" s="36" t="s">
        <v>8</v>
      </c>
      <c r="J92" s="37">
        <v>69.146439999999998</v>
      </c>
      <c r="K92" s="37">
        <v>27.76</v>
      </c>
      <c r="L92" s="37">
        <v>1919.5051744</v>
      </c>
      <c r="M92" s="38">
        <v>0.17592001860760453</v>
      </c>
      <c r="N92" s="38">
        <v>73.536180529478756</v>
      </c>
      <c r="O92" s="36" t="s">
        <v>910</v>
      </c>
      <c r="P92" s="39">
        <v>8.3000000000000007</v>
      </c>
      <c r="Q92" s="39"/>
      <c r="R92" s="39"/>
      <c r="S92" s="39"/>
      <c r="T92" s="39"/>
      <c r="U92" s="45">
        <f>P92*J92</f>
        <v>573.91545200000007</v>
      </c>
      <c r="V92">
        <f>35*P92</f>
        <v>290.5</v>
      </c>
    </row>
    <row r="93" spans="1:22" ht="19.95" customHeight="1">
      <c r="A93" s="36" t="s">
        <v>314</v>
      </c>
      <c r="B93" s="60" t="s">
        <v>315</v>
      </c>
      <c r="C93" s="60"/>
      <c r="D93" s="60"/>
      <c r="E93" s="60"/>
      <c r="F93" s="60"/>
      <c r="G93" s="36" t="s">
        <v>5</v>
      </c>
      <c r="H93" s="36" t="s">
        <v>64</v>
      </c>
      <c r="I93" s="36" t="s">
        <v>8</v>
      </c>
      <c r="J93" s="37">
        <v>70.001152000000005</v>
      </c>
      <c r="K93" s="37">
        <v>26.96</v>
      </c>
      <c r="L93" s="37">
        <v>1887.23105792</v>
      </c>
      <c r="M93" s="38">
        <v>0.17296214006295288</v>
      </c>
      <c r="N93" s="38">
        <v>73.678471524655748</v>
      </c>
      <c r="O93" s="36" t="s">
        <v>910</v>
      </c>
      <c r="P93" s="39">
        <v>3.11</v>
      </c>
      <c r="Q93" s="39"/>
      <c r="R93" s="39"/>
      <c r="S93" s="39"/>
      <c r="T93" s="39"/>
      <c r="U93" s="45">
        <f>P93*J93</f>
        <v>217.70358272000001</v>
      </c>
    </row>
    <row r="94" spans="1:22" ht="28.2" customHeight="1">
      <c r="A94" s="5" t="s">
        <v>358</v>
      </c>
      <c r="B94" s="61" t="s">
        <v>359</v>
      </c>
      <c r="C94" s="61"/>
      <c r="D94" s="61"/>
      <c r="E94" s="61"/>
      <c r="F94" s="61"/>
      <c r="G94" s="5" t="s">
        <v>5</v>
      </c>
      <c r="H94" s="5" t="s">
        <v>15</v>
      </c>
      <c r="I94" s="5" t="s">
        <v>6</v>
      </c>
      <c r="J94" s="6">
        <v>915.26289699999995</v>
      </c>
      <c r="K94" s="6">
        <v>1.97</v>
      </c>
      <c r="L94" s="6">
        <v>1803.0679070900001</v>
      </c>
      <c r="M94" s="7">
        <v>0.16524870263253996</v>
      </c>
      <c r="N94" s="7">
        <v>73.814416375979548</v>
      </c>
      <c r="O94" s="5" t="s">
        <v>910</v>
      </c>
      <c r="U94" s="44"/>
    </row>
    <row r="95" spans="1:22" ht="15" customHeight="1">
      <c r="A95" s="5" t="s">
        <v>196</v>
      </c>
      <c r="B95" s="61" t="s">
        <v>197</v>
      </c>
      <c r="C95" s="61"/>
      <c r="D95" s="61"/>
      <c r="E95" s="61"/>
      <c r="F95" s="61"/>
      <c r="G95" s="5" t="s">
        <v>5</v>
      </c>
      <c r="H95" s="5" t="s">
        <v>64</v>
      </c>
      <c r="I95" s="5" t="s">
        <v>7</v>
      </c>
      <c r="J95" s="6">
        <v>267.22334000000001</v>
      </c>
      <c r="K95" s="6">
        <v>6.33</v>
      </c>
      <c r="L95" s="6">
        <v>1691.5237422</v>
      </c>
      <c r="M95" s="7">
        <v>0.15502583278841348</v>
      </c>
      <c r="N95" s="7">
        <v>73.941951474595925</v>
      </c>
      <c r="O95" s="5" t="s">
        <v>910</v>
      </c>
      <c r="U95" s="44"/>
    </row>
    <row r="96" spans="1:22" ht="28.2" customHeight="1">
      <c r="A96" s="5" t="s">
        <v>104</v>
      </c>
      <c r="B96" s="61" t="s">
        <v>105</v>
      </c>
      <c r="C96" s="61"/>
      <c r="D96" s="61"/>
      <c r="E96" s="61"/>
      <c r="F96" s="61"/>
      <c r="G96" s="5" t="s">
        <v>5</v>
      </c>
      <c r="H96" s="5" t="s">
        <v>15</v>
      </c>
      <c r="I96" s="5" t="s">
        <v>6</v>
      </c>
      <c r="J96" s="6">
        <v>2023.3424421776001</v>
      </c>
      <c r="K96" s="6">
        <v>0.82</v>
      </c>
      <c r="L96" s="6">
        <v>1659.1408025856319</v>
      </c>
      <c r="M96" s="7">
        <v>0.15205798075263594</v>
      </c>
      <c r="N96" s="7">
        <v>74.06704522667593</v>
      </c>
      <c r="O96" s="5" t="s">
        <v>910</v>
      </c>
      <c r="U96" s="44"/>
    </row>
    <row r="97" spans="1:21" ht="19.95" customHeight="1">
      <c r="A97" s="36" t="s">
        <v>776</v>
      </c>
      <c r="B97" s="60" t="s">
        <v>777</v>
      </c>
      <c r="C97" s="60"/>
      <c r="D97" s="60"/>
      <c r="E97" s="60"/>
      <c r="F97" s="60"/>
      <c r="G97" s="36" t="s">
        <v>5</v>
      </c>
      <c r="H97" s="36" t="s">
        <v>64</v>
      </c>
      <c r="I97" s="36" t="s">
        <v>7</v>
      </c>
      <c r="J97" s="37">
        <v>153.68423999999999</v>
      </c>
      <c r="K97" s="37">
        <v>10.44</v>
      </c>
      <c r="L97" s="37">
        <v>1604.4634656000001</v>
      </c>
      <c r="M97" s="38">
        <v>0.14704687775160691</v>
      </c>
      <c r="N97" s="38">
        <v>74.188016284852026</v>
      </c>
      <c r="O97" s="36" t="s">
        <v>910</v>
      </c>
      <c r="P97" s="39"/>
      <c r="Q97" s="39">
        <f>10.5/100</f>
        <v>0.105</v>
      </c>
      <c r="R97" s="39"/>
      <c r="S97" s="39"/>
      <c r="T97" s="39"/>
      <c r="U97" s="45">
        <f>Q97*J97</f>
        <v>16.1368452</v>
      </c>
    </row>
    <row r="98" spans="1:21" ht="28.2" customHeight="1">
      <c r="A98" s="5" t="s">
        <v>356</v>
      </c>
      <c r="B98" s="61" t="s">
        <v>357</v>
      </c>
      <c r="C98" s="61"/>
      <c r="D98" s="61"/>
      <c r="E98" s="61"/>
      <c r="F98" s="61"/>
      <c r="G98" s="5" t="s">
        <v>5</v>
      </c>
      <c r="H98" s="5" t="s">
        <v>15</v>
      </c>
      <c r="I98" s="5" t="s">
        <v>6</v>
      </c>
      <c r="J98" s="6">
        <v>915.26289699999995</v>
      </c>
      <c r="K98" s="6">
        <v>1.73</v>
      </c>
      <c r="L98" s="6">
        <v>1583.40481181</v>
      </c>
      <c r="M98" s="7">
        <v>0.14511688099202749</v>
      </c>
      <c r="N98" s="7">
        <v>74.307399487621836</v>
      </c>
      <c r="O98" s="5" t="s">
        <v>910</v>
      </c>
      <c r="U98" s="44"/>
    </row>
    <row r="99" spans="1:21" ht="28.2" customHeight="1">
      <c r="A99" s="5" t="s">
        <v>45</v>
      </c>
      <c r="B99" s="61" t="s">
        <v>46</v>
      </c>
      <c r="C99" s="61"/>
      <c r="D99" s="61"/>
      <c r="E99" s="61"/>
      <c r="F99" s="61"/>
      <c r="G99" s="5" t="s">
        <v>5</v>
      </c>
      <c r="H99" s="5" t="s">
        <v>15</v>
      </c>
      <c r="I99" s="5" t="s">
        <v>6</v>
      </c>
      <c r="J99" s="6">
        <v>2428.9480610648002</v>
      </c>
      <c r="K99" s="6">
        <v>0.61</v>
      </c>
      <c r="L99" s="6">
        <v>1481.658317249528</v>
      </c>
      <c r="M99" s="7">
        <v>0.13579195420617929</v>
      </c>
      <c r="N99" s="7">
        <v>74.419111071797573</v>
      </c>
      <c r="O99" s="5" t="s">
        <v>910</v>
      </c>
      <c r="U99" s="44"/>
    </row>
    <row r="100" spans="1:21" ht="19.95" customHeight="1">
      <c r="A100" s="36" t="s">
        <v>396</v>
      </c>
      <c r="B100" s="60" t="s">
        <v>397</v>
      </c>
      <c r="C100" s="60"/>
      <c r="D100" s="60"/>
      <c r="E100" s="60"/>
      <c r="F100" s="60"/>
      <c r="G100" s="36" t="s">
        <v>5</v>
      </c>
      <c r="H100" s="36" t="s">
        <v>64</v>
      </c>
      <c r="I100" s="36" t="s">
        <v>10</v>
      </c>
      <c r="J100" s="37">
        <v>2.2573599999999998</v>
      </c>
      <c r="K100" s="37">
        <v>652.08000000000004</v>
      </c>
      <c r="L100" s="37">
        <v>1471.9793087999999</v>
      </c>
      <c r="M100" s="38">
        <v>0.13490488634658035</v>
      </c>
      <c r="N100" s="38">
        <v>74.530092815501661</v>
      </c>
      <c r="O100" s="36" t="s">
        <v>910</v>
      </c>
      <c r="P100" s="39"/>
      <c r="Q100" s="39"/>
      <c r="R100" s="39">
        <v>24.23</v>
      </c>
      <c r="S100" s="39"/>
      <c r="T100" s="39"/>
      <c r="U100" s="47">
        <f>R100*J100</f>
        <v>54.695832799999998</v>
      </c>
    </row>
    <row r="101" spans="1:21" ht="15" customHeight="1">
      <c r="A101" s="5" t="s">
        <v>190</v>
      </c>
      <c r="B101" s="61" t="s">
        <v>191</v>
      </c>
      <c r="C101" s="61"/>
      <c r="D101" s="61"/>
      <c r="E101" s="61"/>
      <c r="F101" s="61"/>
      <c r="G101" s="5" t="s">
        <v>5</v>
      </c>
      <c r="H101" s="5" t="s">
        <v>64</v>
      </c>
      <c r="I101" s="5" t="s">
        <v>7</v>
      </c>
      <c r="J101" s="6">
        <v>1073.7388923999999</v>
      </c>
      <c r="K101" s="6">
        <v>1.33</v>
      </c>
      <c r="L101" s="6">
        <v>1428.072726892</v>
      </c>
      <c r="M101" s="7">
        <v>0.13088090828740889</v>
      </c>
      <c r="N101" s="7">
        <v>74.637764642190731</v>
      </c>
      <c r="O101" s="5" t="s">
        <v>910</v>
      </c>
      <c r="U101" s="44"/>
    </row>
    <row r="102" spans="1:21" ht="19.95" customHeight="1">
      <c r="A102" s="36" t="s">
        <v>273</v>
      </c>
      <c r="B102" s="60" t="s">
        <v>274</v>
      </c>
      <c r="C102" s="60"/>
      <c r="D102" s="60"/>
      <c r="E102" s="60"/>
      <c r="F102" s="60"/>
      <c r="G102" s="36" t="s">
        <v>5</v>
      </c>
      <c r="H102" s="36" t="s">
        <v>64</v>
      </c>
      <c r="I102" s="36" t="s">
        <v>275</v>
      </c>
      <c r="J102" s="37">
        <v>41.278976</v>
      </c>
      <c r="K102" s="37">
        <v>34.1</v>
      </c>
      <c r="L102" s="37">
        <v>1407.6130816</v>
      </c>
      <c r="M102" s="38">
        <v>0.12900580983574739</v>
      </c>
      <c r="N102" s="38">
        <v>74.74389385151926</v>
      </c>
      <c r="O102" s="36" t="s">
        <v>910</v>
      </c>
      <c r="P102" s="39"/>
      <c r="Q102" s="39"/>
      <c r="R102" s="39">
        <f>1.3*0.31</f>
        <v>0.40300000000000002</v>
      </c>
      <c r="S102" s="39"/>
      <c r="T102" s="39"/>
      <c r="U102" s="47">
        <f>R102*J102</f>
        <v>16.635427328000002</v>
      </c>
    </row>
    <row r="103" spans="1:21" ht="19.95" customHeight="1">
      <c r="A103" s="36" t="s">
        <v>592</v>
      </c>
      <c r="B103" s="60" t="s">
        <v>593</v>
      </c>
      <c r="C103" s="60"/>
      <c r="D103" s="60"/>
      <c r="E103" s="60"/>
      <c r="F103" s="60"/>
      <c r="G103" s="36" t="s">
        <v>5</v>
      </c>
      <c r="H103" s="36" t="s">
        <v>64</v>
      </c>
      <c r="I103" s="36" t="s">
        <v>10</v>
      </c>
      <c r="J103" s="37">
        <v>4.8</v>
      </c>
      <c r="K103" s="37">
        <v>285.24</v>
      </c>
      <c r="L103" s="37">
        <v>1369.152</v>
      </c>
      <c r="M103" s="38">
        <v>0.12548090441690399</v>
      </c>
      <c r="N103" s="38">
        <v>74.847123302114355</v>
      </c>
      <c r="O103" s="36" t="s">
        <v>910</v>
      </c>
      <c r="P103" s="39"/>
      <c r="Q103" s="39"/>
      <c r="R103" s="39">
        <v>12</v>
      </c>
      <c r="S103" s="39"/>
      <c r="T103" s="39"/>
      <c r="U103" s="47">
        <f>R103*J103</f>
        <v>57.599999999999994</v>
      </c>
    </row>
    <row r="104" spans="1:21" ht="19.95" customHeight="1">
      <c r="A104" s="36" t="s">
        <v>792</v>
      </c>
      <c r="B104" s="60" t="s">
        <v>793</v>
      </c>
      <c r="C104" s="60"/>
      <c r="D104" s="60"/>
      <c r="E104" s="60"/>
      <c r="F104" s="60"/>
      <c r="G104" s="36" t="s">
        <v>5</v>
      </c>
      <c r="H104" s="36" t="s">
        <v>64</v>
      </c>
      <c r="I104" s="36" t="s">
        <v>7</v>
      </c>
      <c r="J104" s="37">
        <v>360.07620600000001</v>
      </c>
      <c r="K104" s="37">
        <v>3.8</v>
      </c>
      <c r="L104" s="37">
        <v>1368.2895828000001</v>
      </c>
      <c r="M104" s="38">
        <v>0.12540186506244175</v>
      </c>
      <c r="N104" s="38">
        <v>74.950287157543087</v>
      </c>
      <c r="O104" s="36" t="s">
        <v>910</v>
      </c>
      <c r="P104" s="39"/>
      <c r="Q104" s="39">
        <f>4.4/100</f>
        <v>4.4000000000000004E-2</v>
      </c>
      <c r="R104" s="39"/>
      <c r="S104" s="39"/>
      <c r="T104" s="39"/>
      <c r="U104" s="45">
        <f>Q104*J104</f>
        <v>15.843353064000002</v>
      </c>
    </row>
    <row r="105" spans="1:21" ht="28.2" customHeight="1">
      <c r="A105" s="5" t="s">
        <v>49</v>
      </c>
      <c r="B105" s="61" t="s">
        <v>50</v>
      </c>
      <c r="C105" s="61"/>
      <c r="D105" s="61"/>
      <c r="E105" s="61"/>
      <c r="F105" s="61"/>
      <c r="G105" s="5" t="s">
        <v>5</v>
      </c>
      <c r="H105" s="5" t="s">
        <v>15</v>
      </c>
      <c r="I105" s="5" t="s">
        <v>6</v>
      </c>
      <c r="J105" s="6">
        <v>953.51256133000004</v>
      </c>
      <c r="K105" s="6">
        <v>1.43</v>
      </c>
      <c r="L105" s="6">
        <v>1363.5229627019</v>
      </c>
      <c r="M105" s="7">
        <v>0.12496501086296542</v>
      </c>
      <c r="N105" s="7">
        <v>75.053092124475441</v>
      </c>
      <c r="O105" s="5" t="s">
        <v>910</v>
      </c>
      <c r="U105" s="44"/>
    </row>
    <row r="106" spans="1:21" ht="19.95" customHeight="1">
      <c r="A106" s="36" t="s">
        <v>684</v>
      </c>
      <c r="B106" s="60" t="s">
        <v>685</v>
      </c>
      <c r="C106" s="60"/>
      <c r="D106" s="60"/>
      <c r="E106" s="60"/>
      <c r="F106" s="60"/>
      <c r="G106" s="36" t="s">
        <v>908</v>
      </c>
      <c r="H106" s="36" t="s">
        <v>64</v>
      </c>
      <c r="I106" s="36" t="s">
        <v>3</v>
      </c>
      <c r="J106" s="37">
        <v>2</v>
      </c>
      <c r="K106" s="37">
        <v>662.09</v>
      </c>
      <c r="L106" s="37">
        <v>1324.18</v>
      </c>
      <c r="M106" s="38">
        <v>0.12135928224972529</v>
      </c>
      <c r="N106" s="38">
        <v>75.152930983540557</v>
      </c>
      <c r="O106" s="36" t="s">
        <v>910</v>
      </c>
      <c r="P106" s="39"/>
      <c r="Q106" s="39"/>
      <c r="R106" s="39">
        <v>32.24</v>
      </c>
      <c r="S106" s="39"/>
      <c r="T106" s="39"/>
      <c r="U106" s="47">
        <f>R106*J106</f>
        <v>64.48</v>
      </c>
    </row>
    <row r="107" spans="1:21" ht="19.95" customHeight="1">
      <c r="A107" s="5" t="s">
        <v>111</v>
      </c>
      <c r="B107" s="61" t="s">
        <v>921</v>
      </c>
      <c r="C107" s="61"/>
      <c r="D107" s="61"/>
      <c r="E107" s="61"/>
      <c r="F107" s="61"/>
      <c r="G107" s="5" t="s">
        <v>918</v>
      </c>
      <c r="H107" s="5" t="s">
        <v>919</v>
      </c>
      <c r="I107" s="5" t="s">
        <v>920</v>
      </c>
      <c r="J107" s="6">
        <v>11.096018735364135</v>
      </c>
      <c r="K107" s="6">
        <v>117.68</v>
      </c>
      <c r="L107" s="6">
        <v>1305.7794847776513</v>
      </c>
      <c r="M107" s="7">
        <v>0.11967290024696935</v>
      </c>
      <c r="N107" s="7">
        <v>75.251381788568168</v>
      </c>
      <c r="O107" s="5" t="s">
        <v>910</v>
      </c>
      <c r="U107" s="44"/>
    </row>
    <row r="108" spans="1:21" ht="15" customHeight="1">
      <c r="A108" s="5" t="s">
        <v>452</v>
      </c>
      <c r="B108" s="61" t="s">
        <v>453</v>
      </c>
      <c r="C108" s="61"/>
      <c r="D108" s="61"/>
      <c r="E108" s="61"/>
      <c r="F108" s="61"/>
      <c r="G108" s="5" t="s">
        <v>5</v>
      </c>
      <c r="H108" s="5" t="s">
        <v>64</v>
      </c>
      <c r="I108" s="5" t="s">
        <v>10</v>
      </c>
      <c r="J108" s="6">
        <v>34</v>
      </c>
      <c r="K108" s="6">
        <v>37.86</v>
      </c>
      <c r="L108" s="6">
        <v>1287.24</v>
      </c>
      <c r="M108" s="7">
        <v>0.11797378187492365</v>
      </c>
      <c r="N108" s="7">
        <v>75.348435491949118</v>
      </c>
      <c r="O108" s="5" t="s">
        <v>910</v>
      </c>
      <c r="U108" s="44"/>
    </row>
    <row r="109" spans="1:21" ht="19.95" customHeight="1">
      <c r="A109" s="36" t="s">
        <v>814</v>
      </c>
      <c r="B109" s="60" t="s">
        <v>815</v>
      </c>
      <c r="C109" s="60"/>
      <c r="D109" s="60"/>
      <c r="E109" s="60"/>
      <c r="F109" s="60"/>
      <c r="G109" s="36" t="s">
        <v>5</v>
      </c>
      <c r="H109" s="36" t="s">
        <v>64</v>
      </c>
      <c r="I109" s="36" t="s">
        <v>7</v>
      </c>
      <c r="J109" s="37">
        <v>233.43591599999999</v>
      </c>
      <c r="K109" s="37">
        <v>5.46</v>
      </c>
      <c r="L109" s="37">
        <v>1274.5601013600001</v>
      </c>
      <c r="M109" s="38">
        <v>0.11681168654200089</v>
      </c>
      <c r="N109" s="38">
        <v>75.444533164629604</v>
      </c>
      <c r="O109" s="36" t="s">
        <v>910</v>
      </c>
      <c r="P109" s="39"/>
      <c r="Q109" s="39">
        <f>6.2/100</f>
        <v>6.2E-2</v>
      </c>
      <c r="R109" s="39"/>
      <c r="S109" s="39"/>
      <c r="T109" s="39"/>
      <c r="U109" s="45">
        <f>Q109*J109</f>
        <v>14.473026791999999</v>
      </c>
    </row>
    <row r="110" spans="1:21" ht="19.95" customHeight="1">
      <c r="A110" s="5" t="s">
        <v>612</v>
      </c>
      <c r="B110" s="61" t="s">
        <v>613</v>
      </c>
      <c r="C110" s="61"/>
      <c r="D110" s="61"/>
      <c r="E110" s="61"/>
      <c r="F110" s="61"/>
      <c r="G110" s="5" t="s">
        <v>5</v>
      </c>
      <c r="H110" s="5" t="s">
        <v>64</v>
      </c>
      <c r="I110" s="5" t="s">
        <v>10</v>
      </c>
      <c r="J110" s="6">
        <v>72</v>
      </c>
      <c r="K110" s="6">
        <v>17.64</v>
      </c>
      <c r="L110" s="6">
        <v>1270.08</v>
      </c>
      <c r="M110" s="7">
        <v>0.11640109139220582</v>
      </c>
      <c r="N110" s="7">
        <v>75.540293059901714</v>
      </c>
      <c r="O110" s="5" t="s">
        <v>910</v>
      </c>
      <c r="U110" s="44"/>
    </row>
    <row r="111" spans="1:21" ht="19.95" customHeight="1">
      <c r="A111" s="36" t="s">
        <v>276</v>
      </c>
      <c r="B111" s="60" t="s">
        <v>277</v>
      </c>
      <c r="C111" s="60"/>
      <c r="D111" s="60"/>
      <c r="E111" s="60"/>
      <c r="F111" s="60"/>
      <c r="G111" s="36" t="s">
        <v>5</v>
      </c>
      <c r="H111" s="36" t="s">
        <v>64</v>
      </c>
      <c r="I111" s="36" t="s">
        <v>7</v>
      </c>
      <c r="J111" s="37">
        <v>14.07</v>
      </c>
      <c r="K111" s="37">
        <v>90.05</v>
      </c>
      <c r="L111" s="37">
        <v>1267.0035</v>
      </c>
      <c r="M111" s="38">
        <v>0.11611913438345983</v>
      </c>
      <c r="N111" s="38">
        <v>75.635820733205577</v>
      </c>
      <c r="O111" s="36" t="s">
        <v>910</v>
      </c>
      <c r="P111" s="39"/>
      <c r="Q111" s="39">
        <v>5.64</v>
      </c>
      <c r="R111" s="39"/>
      <c r="S111" s="39"/>
      <c r="T111" s="39"/>
      <c r="U111" s="45">
        <f>Q111*J111</f>
        <v>79.354799999999997</v>
      </c>
    </row>
    <row r="112" spans="1:21" ht="19.95" customHeight="1">
      <c r="A112" s="36" t="s">
        <v>286</v>
      </c>
      <c r="B112" s="60" t="s">
        <v>287</v>
      </c>
      <c r="C112" s="60"/>
      <c r="D112" s="60"/>
      <c r="E112" s="60"/>
      <c r="F112" s="60"/>
      <c r="G112" s="36" t="s">
        <v>5</v>
      </c>
      <c r="H112" s="36" t="s">
        <v>64</v>
      </c>
      <c r="I112" s="36" t="s">
        <v>11</v>
      </c>
      <c r="J112" s="37">
        <v>27.9893</v>
      </c>
      <c r="K112" s="37">
        <v>45.06</v>
      </c>
      <c r="L112" s="37">
        <v>1261.197858</v>
      </c>
      <c r="M112" s="38">
        <v>0.11558705525062375</v>
      </c>
      <c r="N112" s="38">
        <v>75.730910351432968</v>
      </c>
      <c r="O112" s="36" t="s">
        <v>910</v>
      </c>
      <c r="P112" s="39"/>
      <c r="Q112" s="39"/>
      <c r="R112" s="39"/>
      <c r="S112" s="39"/>
      <c r="T112" s="39"/>
      <c r="U112" s="47">
        <f>J112</f>
        <v>27.9893</v>
      </c>
    </row>
    <row r="113" spans="1:22" s="43" customFormat="1" ht="19.95" customHeight="1">
      <c r="A113" s="40" t="s">
        <v>642</v>
      </c>
      <c r="B113" s="62" t="s">
        <v>643</v>
      </c>
      <c r="C113" s="62"/>
      <c r="D113" s="62"/>
      <c r="E113" s="62"/>
      <c r="F113" s="62"/>
      <c r="G113" s="40" t="s">
        <v>5</v>
      </c>
      <c r="H113" s="40" t="s">
        <v>64</v>
      </c>
      <c r="I113" s="40" t="s">
        <v>10</v>
      </c>
      <c r="J113" s="41">
        <v>11</v>
      </c>
      <c r="K113" s="41">
        <v>114.45</v>
      </c>
      <c r="L113" s="41">
        <v>1258.95</v>
      </c>
      <c r="M113" s="42">
        <v>0.11538104214554794</v>
      </c>
      <c r="N113" s="42">
        <v>75.825831080956164</v>
      </c>
      <c r="O113" s="40" t="s">
        <v>910</v>
      </c>
      <c r="U113" s="46"/>
    </row>
    <row r="114" spans="1:22" ht="19.95" customHeight="1">
      <c r="A114" s="36" t="s">
        <v>816</v>
      </c>
      <c r="B114" s="60" t="s">
        <v>817</v>
      </c>
      <c r="C114" s="60"/>
      <c r="D114" s="60"/>
      <c r="E114" s="60"/>
      <c r="F114" s="60"/>
      <c r="G114" s="36" t="s">
        <v>908</v>
      </c>
      <c r="H114" s="36" t="s">
        <v>64</v>
      </c>
      <c r="I114" s="36" t="s">
        <v>3</v>
      </c>
      <c r="J114" s="37">
        <v>3</v>
      </c>
      <c r="K114" s="37">
        <v>413</v>
      </c>
      <c r="L114" s="37">
        <v>1239</v>
      </c>
      <c r="M114" s="38">
        <v>0.11355265198644418</v>
      </c>
      <c r="N114" s="38">
        <v>75.91924764545773</v>
      </c>
      <c r="O114" s="36" t="s">
        <v>910</v>
      </c>
      <c r="P114" s="39"/>
      <c r="Q114" s="39"/>
      <c r="R114" s="39">
        <v>3</v>
      </c>
      <c r="S114" s="39"/>
      <c r="T114" s="39"/>
      <c r="U114" s="47">
        <f>R114*J114</f>
        <v>9</v>
      </c>
    </row>
    <row r="115" spans="1:22" ht="19.95" customHeight="1">
      <c r="A115" s="36" t="s">
        <v>516</v>
      </c>
      <c r="B115" s="60" t="s">
        <v>517</v>
      </c>
      <c r="C115" s="60"/>
      <c r="D115" s="60"/>
      <c r="E115" s="60"/>
      <c r="F115" s="60"/>
      <c r="G115" s="36" t="s">
        <v>5</v>
      </c>
      <c r="H115" s="36" t="s">
        <v>64</v>
      </c>
      <c r="I115" s="36" t="s">
        <v>10</v>
      </c>
      <c r="J115" s="37">
        <v>349.36059999999998</v>
      </c>
      <c r="K115" s="37">
        <v>3.5</v>
      </c>
      <c r="L115" s="37">
        <v>1222.7620999999999</v>
      </c>
      <c r="M115" s="38">
        <v>0.11206447070501505</v>
      </c>
      <c r="N115" s="38">
        <v>76.011439766853968</v>
      </c>
      <c r="O115" s="36" t="s">
        <v>910</v>
      </c>
      <c r="P115" s="39"/>
      <c r="Q115" s="39"/>
      <c r="R115" s="39">
        <v>8</v>
      </c>
      <c r="S115" s="39"/>
      <c r="T115" s="39"/>
      <c r="U115" s="47">
        <f>R115*J115</f>
        <v>2794.8847999999998</v>
      </c>
    </row>
    <row r="116" spans="1:22" ht="19.95" customHeight="1">
      <c r="A116" s="36" t="s">
        <v>366</v>
      </c>
      <c r="B116" s="60" t="s">
        <v>367</v>
      </c>
      <c r="C116" s="60"/>
      <c r="D116" s="60"/>
      <c r="E116" s="60"/>
      <c r="F116" s="60"/>
      <c r="G116" s="36" t="s">
        <v>5</v>
      </c>
      <c r="H116" s="36" t="s">
        <v>64</v>
      </c>
      <c r="I116" s="36" t="s">
        <v>73</v>
      </c>
      <c r="J116" s="37">
        <v>35.330345999999999</v>
      </c>
      <c r="K116" s="37">
        <v>34.46</v>
      </c>
      <c r="L116" s="37">
        <v>1217.48372316</v>
      </c>
      <c r="M116" s="38">
        <v>0.11158071470149138</v>
      </c>
      <c r="N116" s="38">
        <v>76.103233793447487</v>
      </c>
      <c r="O116" s="36" t="s">
        <v>910</v>
      </c>
      <c r="P116" s="39"/>
      <c r="Q116" s="39"/>
      <c r="R116" s="39"/>
      <c r="S116" s="39"/>
      <c r="T116" s="39">
        <f>4.97/3.6</f>
        <v>1.3805555555555555</v>
      </c>
      <c r="U116" s="45">
        <f>T116*J116</f>
        <v>48.775505449999997</v>
      </c>
      <c r="V116">
        <f>U116</f>
        <v>48.775505449999997</v>
      </c>
    </row>
    <row r="117" spans="1:22" ht="19.95" customHeight="1">
      <c r="A117" s="5" t="s">
        <v>90</v>
      </c>
      <c r="B117" s="61" t="s">
        <v>91</v>
      </c>
      <c r="C117" s="61"/>
      <c r="D117" s="61"/>
      <c r="E117" s="61"/>
      <c r="F117" s="61"/>
      <c r="G117" s="5" t="s">
        <v>5</v>
      </c>
      <c r="H117" s="5" t="s">
        <v>64</v>
      </c>
      <c r="I117" s="5" t="s">
        <v>7</v>
      </c>
      <c r="J117" s="6">
        <v>85.601259999999996</v>
      </c>
      <c r="K117" s="6">
        <v>14.13</v>
      </c>
      <c r="L117" s="6">
        <v>1209.5458037999999</v>
      </c>
      <c r="M117" s="7">
        <v>0.11085321527083558</v>
      </c>
      <c r="N117" s="7">
        <v>76.194429169902065</v>
      </c>
      <c r="O117" s="5" t="s">
        <v>910</v>
      </c>
      <c r="U117" s="44"/>
    </row>
    <row r="118" spans="1:22" ht="19.95" customHeight="1">
      <c r="A118" s="36" t="s">
        <v>318</v>
      </c>
      <c r="B118" s="60" t="s">
        <v>319</v>
      </c>
      <c r="C118" s="60"/>
      <c r="D118" s="60"/>
      <c r="E118" s="60"/>
      <c r="F118" s="60"/>
      <c r="G118" s="36" t="s">
        <v>5</v>
      </c>
      <c r="H118" s="36" t="s">
        <v>64</v>
      </c>
      <c r="I118" s="36" t="s">
        <v>7</v>
      </c>
      <c r="J118" s="37">
        <v>12.15</v>
      </c>
      <c r="K118" s="37">
        <v>95.33</v>
      </c>
      <c r="L118" s="37">
        <v>1158.2594999999999</v>
      </c>
      <c r="M118" s="38">
        <v>0.10615289581395708</v>
      </c>
      <c r="N118" s="38">
        <v>76.281757447411294</v>
      </c>
      <c r="O118" s="36" t="s">
        <v>910</v>
      </c>
      <c r="P118" s="39"/>
      <c r="Q118" s="39">
        <f>60*0.15</f>
        <v>9</v>
      </c>
      <c r="R118" s="39"/>
      <c r="S118" s="39"/>
      <c r="T118" s="39"/>
      <c r="U118" s="45">
        <f>Q118*J118</f>
        <v>109.35000000000001</v>
      </c>
    </row>
    <row r="119" spans="1:22" ht="19.95" customHeight="1">
      <c r="A119" s="36" t="s">
        <v>394</v>
      </c>
      <c r="B119" s="60" t="s">
        <v>395</v>
      </c>
      <c r="C119" s="60"/>
      <c r="D119" s="60"/>
      <c r="E119" s="60"/>
      <c r="F119" s="60"/>
      <c r="G119" s="36" t="s">
        <v>5</v>
      </c>
      <c r="H119" s="36" t="s">
        <v>64</v>
      </c>
      <c r="I119" s="36" t="s">
        <v>10</v>
      </c>
      <c r="J119" s="37">
        <v>2.9748809999999999</v>
      </c>
      <c r="K119" s="37">
        <v>384.9</v>
      </c>
      <c r="L119" s="37">
        <v>1145.0316969</v>
      </c>
      <c r="M119" s="38">
        <v>0.1049405857881625</v>
      </c>
      <c r="N119" s="38">
        <v>76.368088979978879</v>
      </c>
      <c r="O119" s="36" t="s">
        <v>910</v>
      </c>
      <c r="P119" s="39"/>
      <c r="Q119" s="39"/>
      <c r="R119" s="39">
        <v>8</v>
      </c>
      <c r="S119" s="39"/>
      <c r="T119" s="39"/>
      <c r="U119" s="47">
        <f>R119*J119</f>
        <v>23.799047999999999</v>
      </c>
    </row>
    <row r="120" spans="1:22" ht="15" customHeight="1">
      <c r="A120" s="5" t="s">
        <v>760</v>
      </c>
      <c r="B120" s="61" t="s">
        <v>761</v>
      </c>
      <c r="C120" s="61"/>
      <c r="D120" s="61"/>
      <c r="E120" s="61"/>
      <c r="F120" s="61"/>
      <c r="G120" s="5" t="s">
        <v>5</v>
      </c>
      <c r="H120" s="5" t="s">
        <v>64</v>
      </c>
      <c r="I120" s="5" t="s">
        <v>10</v>
      </c>
      <c r="J120" s="6">
        <v>7</v>
      </c>
      <c r="K120" s="6">
        <v>160.5</v>
      </c>
      <c r="L120" s="6">
        <v>1123.5</v>
      </c>
      <c r="M120" s="7">
        <v>0.10296723527584345</v>
      </c>
      <c r="N120" s="7">
        <v>76.452797220670973</v>
      </c>
      <c r="O120" s="5" t="s">
        <v>910</v>
      </c>
      <c r="U120" s="44"/>
    </row>
    <row r="121" spans="1:22" ht="28.2" customHeight="1">
      <c r="A121" s="5" t="s">
        <v>35</v>
      </c>
      <c r="B121" s="61" t="s">
        <v>36</v>
      </c>
      <c r="C121" s="61"/>
      <c r="D121" s="61"/>
      <c r="E121" s="61"/>
      <c r="F121" s="61"/>
      <c r="G121" s="5" t="s">
        <v>5</v>
      </c>
      <c r="H121" s="5" t="s">
        <v>15</v>
      </c>
      <c r="I121" s="5" t="s">
        <v>6</v>
      </c>
      <c r="J121" s="6">
        <v>880</v>
      </c>
      <c r="K121" s="6">
        <v>1.25</v>
      </c>
      <c r="L121" s="6">
        <v>1100</v>
      </c>
      <c r="M121" s="7">
        <v>0.1008134924819117</v>
      </c>
      <c r="N121" s="7">
        <v>76.535733637904002</v>
      </c>
      <c r="O121" s="5" t="s">
        <v>910</v>
      </c>
      <c r="U121" s="44"/>
    </row>
    <row r="122" spans="1:22" ht="15" customHeight="1">
      <c r="A122" s="5" t="s">
        <v>312</v>
      </c>
      <c r="B122" s="61" t="s">
        <v>313</v>
      </c>
      <c r="C122" s="61"/>
      <c r="D122" s="61"/>
      <c r="E122" s="61"/>
      <c r="F122" s="61"/>
      <c r="G122" s="5" t="s">
        <v>5</v>
      </c>
      <c r="H122" s="5" t="s">
        <v>64</v>
      </c>
      <c r="I122" s="5" t="s">
        <v>73</v>
      </c>
      <c r="J122" s="6">
        <v>57.296007150000001</v>
      </c>
      <c r="K122" s="6">
        <v>18.86</v>
      </c>
      <c r="L122" s="6">
        <v>1080.602694849</v>
      </c>
      <c r="M122" s="7">
        <v>9.9035756048266532E-2</v>
      </c>
      <c r="N122" s="7">
        <v>76.617207358324023</v>
      </c>
      <c r="O122" s="5" t="s">
        <v>910</v>
      </c>
      <c r="U122" s="44"/>
    </row>
    <row r="123" spans="1:22" ht="19.95" customHeight="1">
      <c r="A123" s="36" t="s">
        <v>378</v>
      </c>
      <c r="B123" s="60" t="s">
        <v>379</v>
      </c>
      <c r="C123" s="60"/>
      <c r="D123" s="60"/>
      <c r="E123" s="60"/>
      <c r="F123" s="60"/>
      <c r="G123" s="36" t="s">
        <v>5</v>
      </c>
      <c r="H123" s="36" t="s">
        <v>64</v>
      </c>
      <c r="I123" s="36" t="s">
        <v>8</v>
      </c>
      <c r="J123" s="37">
        <v>2</v>
      </c>
      <c r="K123" s="37">
        <v>533.26</v>
      </c>
      <c r="L123" s="37">
        <v>1066.52</v>
      </c>
      <c r="M123" s="38">
        <v>9.7745096365280421E-2</v>
      </c>
      <c r="N123" s="38">
        <v>76.697619492603451</v>
      </c>
      <c r="O123" s="36" t="s">
        <v>910</v>
      </c>
      <c r="P123" s="39">
        <v>12</v>
      </c>
      <c r="Q123" s="39"/>
      <c r="R123" s="39"/>
      <c r="S123" s="39"/>
      <c r="T123" s="39"/>
      <c r="U123" s="45">
        <f>P123*J123</f>
        <v>24</v>
      </c>
    </row>
    <row r="124" spans="1:22" ht="19.95" customHeight="1">
      <c r="A124" s="5" t="s">
        <v>400</v>
      </c>
      <c r="B124" s="61" t="s">
        <v>401</v>
      </c>
      <c r="C124" s="61"/>
      <c r="D124" s="61"/>
      <c r="E124" s="61"/>
      <c r="F124" s="61"/>
      <c r="G124" s="5" t="s">
        <v>5</v>
      </c>
      <c r="H124" s="5" t="s">
        <v>64</v>
      </c>
      <c r="I124" s="5" t="s">
        <v>7</v>
      </c>
      <c r="J124" s="6">
        <v>36.596699999999998</v>
      </c>
      <c r="K124" s="6">
        <v>29.14</v>
      </c>
      <c r="L124" s="6">
        <v>1066.4278380000001</v>
      </c>
      <c r="M124" s="7">
        <v>9.7736649844285775E-2</v>
      </c>
      <c r="N124" s="7">
        <v>76.778024087208578</v>
      </c>
      <c r="O124" s="5" t="s">
        <v>910</v>
      </c>
      <c r="U124" s="44"/>
    </row>
    <row r="125" spans="1:22" ht="15" customHeight="1">
      <c r="A125" s="5" t="s">
        <v>616</v>
      </c>
      <c r="B125" s="61" t="s">
        <v>617</v>
      </c>
      <c r="C125" s="61"/>
      <c r="D125" s="61"/>
      <c r="E125" s="61"/>
      <c r="F125" s="61"/>
      <c r="G125" s="5" t="s">
        <v>5</v>
      </c>
      <c r="H125" s="5" t="s">
        <v>64</v>
      </c>
      <c r="I125" s="5" t="s">
        <v>10</v>
      </c>
      <c r="J125" s="6">
        <v>2</v>
      </c>
      <c r="K125" s="6">
        <v>528.05999999999995</v>
      </c>
      <c r="L125" s="6">
        <v>1056.1199999999999</v>
      </c>
      <c r="M125" s="7">
        <v>9.679195061817869E-2</v>
      </c>
      <c r="N125" s="7">
        <v>76.857652095361445</v>
      </c>
      <c r="O125" s="5" t="s">
        <v>910</v>
      </c>
      <c r="U125" s="44"/>
    </row>
    <row r="126" spans="1:22" ht="15" customHeight="1">
      <c r="A126" s="5" t="s">
        <v>504</v>
      </c>
      <c r="B126" s="61" t="s">
        <v>505</v>
      </c>
      <c r="C126" s="61"/>
      <c r="D126" s="61"/>
      <c r="E126" s="61"/>
      <c r="F126" s="61"/>
      <c r="G126" s="5" t="s">
        <v>5</v>
      </c>
      <c r="H126" s="5" t="s">
        <v>64</v>
      </c>
      <c r="I126" s="5" t="s">
        <v>7</v>
      </c>
      <c r="J126" s="6">
        <v>69.887124999999997</v>
      </c>
      <c r="K126" s="6">
        <v>15.04</v>
      </c>
      <c r="L126" s="6">
        <v>1051.1023600000001</v>
      </c>
      <c r="M126" s="7">
        <v>9.6332090788708774E-2</v>
      </c>
      <c r="N126" s="7">
        <v>76.936901611864741</v>
      </c>
      <c r="O126" s="5" t="s">
        <v>910</v>
      </c>
      <c r="U126" s="44"/>
    </row>
    <row r="127" spans="1:22" ht="19.95" customHeight="1">
      <c r="A127" s="5" t="s">
        <v>278</v>
      </c>
      <c r="B127" s="61" t="s">
        <v>279</v>
      </c>
      <c r="C127" s="61"/>
      <c r="D127" s="61"/>
      <c r="E127" s="61"/>
      <c r="F127" s="61"/>
      <c r="G127" s="5" t="s">
        <v>5</v>
      </c>
      <c r="H127" s="5" t="s">
        <v>64</v>
      </c>
      <c r="I127" s="5" t="s">
        <v>7</v>
      </c>
      <c r="J127" s="6">
        <v>50.86212896</v>
      </c>
      <c r="K127" s="6">
        <v>20.62</v>
      </c>
      <c r="L127" s="6">
        <v>1048.7770991551999</v>
      </c>
      <c r="M127" s="7">
        <v>9.6118983818985371E-2</v>
      </c>
      <c r="N127" s="7">
        <v>77.015975453956997</v>
      </c>
      <c r="O127" s="5" t="s">
        <v>910</v>
      </c>
      <c r="U127" s="44"/>
    </row>
    <row r="128" spans="1:22" ht="15" customHeight="1">
      <c r="A128" s="5" t="s">
        <v>184</v>
      </c>
      <c r="B128" s="61" t="s">
        <v>185</v>
      </c>
      <c r="C128" s="61"/>
      <c r="D128" s="61"/>
      <c r="E128" s="61"/>
      <c r="F128" s="61"/>
      <c r="G128" s="5" t="s">
        <v>5</v>
      </c>
      <c r="H128" s="5" t="s">
        <v>26</v>
      </c>
      <c r="I128" s="5" t="s">
        <v>6</v>
      </c>
      <c r="J128" s="6">
        <v>67.589561426825853</v>
      </c>
      <c r="K128" s="6">
        <v>15.16</v>
      </c>
      <c r="L128" s="6">
        <v>1024.6577512306799</v>
      </c>
      <c r="M128" s="7">
        <v>9.3908478636569717E-2</v>
      </c>
      <c r="N128" s="7">
        <v>77.093230726609576</v>
      </c>
      <c r="O128" s="5" t="s">
        <v>910</v>
      </c>
      <c r="U128" s="44"/>
    </row>
    <row r="129" spans="1:22" ht="15" customHeight="1">
      <c r="A129" s="5" t="s">
        <v>130</v>
      </c>
      <c r="B129" s="61" t="s">
        <v>131</v>
      </c>
      <c r="C129" s="61"/>
      <c r="D129" s="61"/>
      <c r="E129" s="61"/>
      <c r="F129" s="61"/>
      <c r="G129" s="5" t="s">
        <v>5</v>
      </c>
      <c r="H129" s="5" t="s">
        <v>26</v>
      </c>
      <c r="I129" s="5" t="s">
        <v>6</v>
      </c>
      <c r="J129" s="6">
        <v>43.690974119549999</v>
      </c>
      <c r="K129" s="6">
        <v>22.64</v>
      </c>
      <c r="L129" s="6">
        <v>989.16365406661203</v>
      </c>
      <c r="M129" s="7">
        <v>9.0655493275113366E-2</v>
      </c>
      <c r="N129" s="7">
        <v>77.167810168855226</v>
      </c>
      <c r="O129" s="5" t="s">
        <v>910</v>
      </c>
      <c r="U129" s="44"/>
    </row>
    <row r="130" spans="1:22" s="43" customFormat="1" ht="19.95" customHeight="1">
      <c r="A130" s="40" t="s">
        <v>166</v>
      </c>
      <c r="B130" s="62" t="s">
        <v>167</v>
      </c>
      <c r="C130" s="62"/>
      <c r="D130" s="62"/>
      <c r="E130" s="62"/>
      <c r="F130" s="62"/>
      <c r="G130" s="40" t="s">
        <v>5</v>
      </c>
      <c r="H130" s="40" t="s">
        <v>57</v>
      </c>
      <c r="I130" s="40" t="s">
        <v>10</v>
      </c>
      <c r="J130" s="41">
        <v>6.2679916200000004E-4</v>
      </c>
      <c r="K130" s="41">
        <v>1530698.04</v>
      </c>
      <c r="L130" s="41">
        <v>959.44024874704246</v>
      </c>
      <c r="M130" s="42">
        <v>8.7931383912639507E-2</v>
      </c>
      <c r="N130" s="42">
        <v>77.240148819900739</v>
      </c>
      <c r="O130" s="40" t="s">
        <v>910</v>
      </c>
      <c r="U130" s="46"/>
    </row>
    <row r="131" spans="1:22" ht="19.95" customHeight="1">
      <c r="A131" s="5" t="s">
        <v>338</v>
      </c>
      <c r="B131" s="61" t="s">
        <v>339</v>
      </c>
      <c r="C131" s="61"/>
      <c r="D131" s="61"/>
      <c r="E131" s="61"/>
      <c r="F131" s="61"/>
      <c r="G131" s="5" t="s">
        <v>5</v>
      </c>
      <c r="H131" s="5" t="s">
        <v>64</v>
      </c>
      <c r="I131" s="5" t="s">
        <v>7</v>
      </c>
      <c r="J131" s="6">
        <v>231.955288</v>
      </c>
      <c r="K131" s="6">
        <v>4.01</v>
      </c>
      <c r="L131" s="6">
        <v>930.14070488000004</v>
      </c>
      <c r="M131" s="7">
        <v>8.5246120871399933E-2</v>
      </c>
      <c r="N131" s="7">
        <v>77.310278346378126</v>
      </c>
      <c r="O131" s="5" t="s">
        <v>910</v>
      </c>
      <c r="U131" s="44"/>
    </row>
    <row r="132" spans="1:22" ht="19.95" customHeight="1">
      <c r="A132" s="36" t="s">
        <v>824</v>
      </c>
      <c r="B132" s="60" t="s">
        <v>825</v>
      </c>
      <c r="C132" s="60"/>
      <c r="D132" s="60"/>
      <c r="E132" s="60"/>
      <c r="F132" s="60"/>
      <c r="G132" s="36" t="s">
        <v>908</v>
      </c>
      <c r="H132" s="36" t="s">
        <v>64</v>
      </c>
      <c r="I132" s="36" t="s">
        <v>3</v>
      </c>
      <c r="J132" s="37">
        <v>4</v>
      </c>
      <c r="K132" s="37">
        <v>230</v>
      </c>
      <c r="L132" s="37">
        <v>920</v>
      </c>
      <c r="M132" s="38">
        <v>8.4316739166689789E-2</v>
      </c>
      <c r="N132" s="38">
        <v>77.379643349882116</v>
      </c>
      <c r="O132" s="36" t="s">
        <v>910</v>
      </c>
      <c r="P132" s="39"/>
      <c r="Q132" s="39"/>
      <c r="R132" s="39">
        <v>8.5</v>
      </c>
      <c r="S132" s="39"/>
      <c r="T132" s="39"/>
      <c r="U132" s="47">
        <f>R132*J132</f>
        <v>34</v>
      </c>
    </row>
    <row r="133" spans="1:22" ht="15" customHeight="1">
      <c r="A133" s="5" t="s">
        <v>656</v>
      </c>
      <c r="B133" s="61" t="s">
        <v>657</v>
      </c>
      <c r="C133" s="61"/>
      <c r="D133" s="61"/>
      <c r="E133" s="61"/>
      <c r="F133" s="61"/>
      <c r="G133" s="5" t="s">
        <v>5</v>
      </c>
      <c r="H133" s="5" t="s">
        <v>64</v>
      </c>
      <c r="I133" s="5" t="s">
        <v>10</v>
      </c>
      <c r="J133" s="6">
        <v>4</v>
      </c>
      <c r="K133" s="6">
        <v>220</v>
      </c>
      <c r="L133" s="6">
        <v>880</v>
      </c>
      <c r="M133" s="7">
        <v>8.0650793985529351E-2</v>
      </c>
      <c r="N133" s="7">
        <v>77.445992483668533</v>
      </c>
      <c r="O133" s="5" t="s">
        <v>910</v>
      </c>
      <c r="U133" s="44"/>
    </row>
    <row r="134" spans="1:22" ht="19.95" customHeight="1">
      <c r="A134" s="36" t="s">
        <v>374</v>
      </c>
      <c r="B134" s="60" t="s">
        <v>375</v>
      </c>
      <c r="C134" s="60"/>
      <c r="D134" s="60"/>
      <c r="E134" s="60"/>
      <c r="F134" s="60"/>
      <c r="G134" s="36" t="s">
        <v>5</v>
      </c>
      <c r="H134" s="36" t="s">
        <v>64</v>
      </c>
      <c r="I134" s="36" t="s">
        <v>11</v>
      </c>
      <c r="J134" s="37">
        <v>254.99626499999999</v>
      </c>
      <c r="K134" s="37">
        <v>3.4</v>
      </c>
      <c r="L134" s="37">
        <v>866.987301</v>
      </c>
      <c r="M134" s="38">
        <v>7.9458197955705828E-2</v>
      </c>
      <c r="N134" s="38">
        <v>77.511359951861891</v>
      </c>
      <c r="O134" s="36" t="s">
        <v>910</v>
      </c>
      <c r="P134" s="39"/>
      <c r="Q134" s="39"/>
      <c r="R134" s="39"/>
      <c r="S134" s="39"/>
      <c r="T134" s="39"/>
      <c r="U134" s="47">
        <f>J134</f>
        <v>254.99626499999999</v>
      </c>
    </row>
    <row r="135" spans="1:22" ht="19.95" customHeight="1">
      <c r="A135" s="36" t="s">
        <v>330</v>
      </c>
      <c r="B135" s="60" t="s">
        <v>331</v>
      </c>
      <c r="C135" s="60"/>
      <c r="D135" s="60"/>
      <c r="E135" s="60"/>
      <c r="F135" s="60"/>
      <c r="G135" s="36" t="s">
        <v>5</v>
      </c>
      <c r="H135" s="36" t="s">
        <v>64</v>
      </c>
      <c r="I135" s="36" t="s">
        <v>7</v>
      </c>
      <c r="J135" s="37">
        <v>224.018992</v>
      </c>
      <c r="K135" s="37">
        <v>3.84</v>
      </c>
      <c r="L135" s="37">
        <v>860.23292928000001</v>
      </c>
      <c r="M135" s="38">
        <v>7.8839169044238322E-2</v>
      </c>
      <c r="N135" s="38">
        <v>77.576218492040411</v>
      </c>
      <c r="O135" s="36" t="s">
        <v>910</v>
      </c>
      <c r="P135" s="39"/>
      <c r="Q135" s="39">
        <f>1/30</f>
        <v>3.3333333333333333E-2</v>
      </c>
      <c r="R135" s="39"/>
      <c r="S135" s="39"/>
      <c r="T135" s="39"/>
      <c r="U135" s="45">
        <f>Q135*J135</f>
        <v>7.4672997333333333</v>
      </c>
    </row>
    <row r="136" spans="1:22" ht="19.95" customHeight="1">
      <c r="A136" s="5" t="s">
        <v>210</v>
      </c>
      <c r="B136" s="61" t="s">
        <v>211</v>
      </c>
      <c r="C136" s="61"/>
      <c r="D136" s="61"/>
      <c r="E136" s="61"/>
      <c r="F136" s="61"/>
      <c r="G136" s="5" t="s">
        <v>5</v>
      </c>
      <c r="H136" s="5" t="s">
        <v>57</v>
      </c>
      <c r="I136" s="5" t="s">
        <v>922</v>
      </c>
      <c r="J136" s="6">
        <v>38.396099999999997</v>
      </c>
      <c r="K136" s="6">
        <v>22.08</v>
      </c>
      <c r="L136" s="6">
        <v>847.785888</v>
      </c>
      <c r="M136" s="7">
        <v>7.7698414769235294E-2</v>
      </c>
      <c r="N136" s="7">
        <v>77.640138342769333</v>
      </c>
      <c r="O136" s="5" t="s">
        <v>910</v>
      </c>
      <c r="U136" s="44"/>
    </row>
    <row r="137" spans="1:22" ht="19.95" customHeight="1">
      <c r="A137" s="5" t="s">
        <v>748</v>
      </c>
      <c r="B137" s="61" t="s">
        <v>749</v>
      </c>
      <c r="C137" s="61"/>
      <c r="D137" s="61"/>
      <c r="E137" s="61"/>
      <c r="F137" s="61"/>
      <c r="G137" s="5" t="s">
        <v>5</v>
      </c>
      <c r="H137" s="5" t="s">
        <v>64</v>
      </c>
      <c r="I137" s="5" t="s">
        <v>10</v>
      </c>
      <c r="J137" s="6">
        <v>1</v>
      </c>
      <c r="K137" s="6">
        <v>843.83</v>
      </c>
      <c r="L137" s="6">
        <v>843.83</v>
      </c>
      <c r="M137" s="7">
        <v>7.733586305546504E-2</v>
      </c>
      <c r="N137" s="7">
        <v>77.703760376363647</v>
      </c>
      <c r="O137" s="5" t="s">
        <v>910</v>
      </c>
      <c r="U137" s="44"/>
    </row>
    <row r="138" spans="1:22" ht="19.95" customHeight="1">
      <c r="A138" s="36" t="s">
        <v>506</v>
      </c>
      <c r="B138" s="60" t="s">
        <v>507</v>
      </c>
      <c r="C138" s="60"/>
      <c r="D138" s="60"/>
      <c r="E138" s="60"/>
      <c r="F138" s="60"/>
      <c r="G138" s="36" t="s">
        <v>5</v>
      </c>
      <c r="H138" s="36" t="s">
        <v>64</v>
      </c>
      <c r="I138" s="36" t="s">
        <v>7</v>
      </c>
      <c r="J138" s="37">
        <v>21.097999999999999</v>
      </c>
      <c r="K138" s="37">
        <v>39.31</v>
      </c>
      <c r="L138" s="37">
        <v>829.36238000000003</v>
      </c>
      <c r="M138" s="38">
        <v>7.600992550991853E-2</v>
      </c>
      <c r="N138" s="38">
        <v>77.766291419087636</v>
      </c>
      <c r="O138" s="36" t="s">
        <v>910</v>
      </c>
      <c r="P138" s="39"/>
      <c r="Q138" s="39">
        <f>5.8/3</f>
        <v>1.9333333333333333</v>
      </c>
      <c r="R138" s="39"/>
      <c r="S138" s="39"/>
      <c r="T138" s="39"/>
      <c r="U138" s="45">
        <f>Q138*J138</f>
        <v>40.789466666666662</v>
      </c>
    </row>
    <row r="139" spans="1:22" ht="19.95" customHeight="1">
      <c r="A139" s="36" t="s">
        <v>658</v>
      </c>
      <c r="B139" s="60" t="s">
        <v>659</v>
      </c>
      <c r="C139" s="60"/>
      <c r="D139" s="60"/>
      <c r="E139" s="60"/>
      <c r="F139" s="60"/>
      <c r="G139" s="36" t="s">
        <v>5</v>
      </c>
      <c r="H139" s="36" t="s">
        <v>64</v>
      </c>
      <c r="I139" s="36" t="s">
        <v>10</v>
      </c>
      <c r="J139" s="37">
        <v>4</v>
      </c>
      <c r="K139" s="37">
        <v>206.33</v>
      </c>
      <c r="L139" s="37">
        <v>825.32</v>
      </c>
      <c r="M139" s="38">
        <v>7.5639446922883061E-2</v>
      </c>
      <c r="N139" s="38">
        <v>77.828517858970145</v>
      </c>
      <c r="O139" s="36" t="s">
        <v>910</v>
      </c>
      <c r="P139" s="39"/>
      <c r="Q139" s="39"/>
      <c r="R139" s="39">
        <v>0.72399999999999998</v>
      </c>
      <c r="S139" s="39"/>
      <c r="T139" s="39"/>
      <c r="U139" s="47">
        <f>R139*J139</f>
        <v>2.8959999999999999</v>
      </c>
    </row>
    <row r="140" spans="1:22" ht="15" customHeight="1">
      <c r="A140" s="5" t="s">
        <v>346</v>
      </c>
      <c r="B140" s="61" t="s">
        <v>347</v>
      </c>
      <c r="C140" s="61"/>
      <c r="D140" s="61"/>
      <c r="E140" s="61"/>
      <c r="F140" s="61"/>
      <c r="G140" s="5" t="s">
        <v>5</v>
      </c>
      <c r="H140" s="5" t="s">
        <v>26</v>
      </c>
      <c r="I140" s="5" t="s">
        <v>6</v>
      </c>
      <c r="J140" s="6">
        <v>42.75049410546</v>
      </c>
      <c r="K140" s="6">
        <v>18.78</v>
      </c>
      <c r="L140" s="6">
        <v>802.85427930053879</v>
      </c>
      <c r="M140" s="7">
        <v>7.3580494409395902E-2</v>
      </c>
      <c r="N140" s="7">
        <v>77.889050134038825</v>
      </c>
      <c r="O140" s="5" t="s">
        <v>910</v>
      </c>
      <c r="U140" s="44"/>
    </row>
    <row r="141" spans="1:22" ht="19.95" customHeight="1">
      <c r="A141" s="5" t="s">
        <v>682</v>
      </c>
      <c r="B141" s="61" t="s">
        <v>683</v>
      </c>
      <c r="C141" s="61"/>
      <c r="D141" s="61"/>
      <c r="E141" s="61"/>
      <c r="F141" s="61"/>
      <c r="G141" s="5" t="s">
        <v>5</v>
      </c>
      <c r="H141" s="5" t="s">
        <v>64</v>
      </c>
      <c r="I141" s="5" t="s">
        <v>10</v>
      </c>
      <c r="J141" s="6">
        <v>4</v>
      </c>
      <c r="K141" s="6">
        <v>198.83</v>
      </c>
      <c r="L141" s="6">
        <v>795.32</v>
      </c>
      <c r="M141" s="7">
        <v>7.2889988037012743E-2</v>
      </c>
      <c r="N141" s="7">
        <v>77.949014671633165</v>
      </c>
      <c r="O141" s="5" t="s">
        <v>910</v>
      </c>
      <c r="U141" s="44"/>
    </row>
    <row r="142" spans="1:22" ht="15" customHeight="1">
      <c r="A142" s="5" t="s">
        <v>889</v>
      </c>
      <c r="B142" s="61" t="s">
        <v>890</v>
      </c>
      <c r="C142" s="61"/>
      <c r="D142" s="61"/>
      <c r="E142" s="61"/>
      <c r="F142" s="61"/>
      <c r="G142" s="5" t="s">
        <v>5</v>
      </c>
      <c r="H142" s="5" t="s">
        <v>64</v>
      </c>
      <c r="I142" s="5" t="s">
        <v>10</v>
      </c>
      <c r="J142" s="6">
        <v>1</v>
      </c>
      <c r="K142" s="6">
        <v>753.75</v>
      </c>
      <c r="L142" s="6">
        <v>753.75</v>
      </c>
      <c r="M142" s="7">
        <v>6.9080154507491762E-2</v>
      </c>
      <c r="N142" s="7">
        <v>78.005844966623528</v>
      </c>
      <c r="O142" s="5" t="s">
        <v>910</v>
      </c>
      <c r="U142" s="44"/>
    </row>
    <row r="143" spans="1:22" ht="19.95" customHeight="1">
      <c r="A143" s="5" t="s">
        <v>622</v>
      </c>
      <c r="B143" s="61" t="s">
        <v>623</v>
      </c>
      <c r="C143" s="61"/>
      <c r="D143" s="61"/>
      <c r="E143" s="61"/>
      <c r="F143" s="61"/>
      <c r="G143" s="5" t="s">
        <v>5</v>
      </c>
      <c r="H143" s="5" t="s">
        <v>64</v>
      </c>
      <c r="I143" s="5" t="s">
        <v>10</v>
      </c>
      <c r="J143" s="6">
        <v>13</v>
      </c>
      <c r="K143" s="6">
        <v>57.08</v>
      </c>
      <c r="L143" s="6">
        <v>742.04</v>
      </c>
      <c r="M143" s="7">
        <v>6.8006949055707047E-2</v>
      </c>
      <c r="N143" s="7">
        <v>78.061792365754059</v>
      </c>
      <c r="O143" s="5" t="s">
        <v>910</v>
      </c>
      <c r="U143" s="44"/>
    </row>
    <row r="144" spans="1:22" ht="19.95" customHeight="1">
      <c r="A144" s="36" t="s">
        <v>186</v>
      </c>
      <c r="B144" s="60" t="s">
        <v>187</v>
      </c>
      <c r="C144" s="60"/>
      <c r="D144" s="60"/>
      <c r="E144" s="60"/>
      <c r="F144" s="60"/>
      <c r="G144" s="36" t="s">
        <v>5</v>
      </c>
      <c r="H144" s="36" t="s">
        <v>64</v>
      </c>
      <c r="I144" s="36" t="s">
        <v>11</v>
      </c>
      <c r="J144" s="37">
        <v>74.815146859999999</v>
      </c>
      <c r="K144" s="37">
        <v>9.68</v>
      </c>
      <c r="L144" s="37">
        <v>724.21062160480005</v>
      </c>
      <c r="M144" s="38">
        <v>6.6372910960432824E-2</v>
      </c>
      <c r="N144" s="38">
        <v>78.116395440958001</v>
      </c>
      <c r="O144" s="36" t="s">
        <v>910</v>
      </c>
      <c r="P144" s="39"/>
      <c r="Q144" s="39"/>
      <c r="R144" s="39"/>
      <c r="S144" s="39"/>
      <c r="T144" s="39"/>
      <c r="U144" s="47">
        <f>J144</f>
        <v>74.815146859999999</v>
      </c>
      <c r="V144">
        <f>U144</f>
        <v>74.815146859999999</v>
      </c>
    </row>
    <row r="145" spans="1:21" ht="19.95" customHeight="1">
      <c r="A145" s="36" t="s">
        <v>610</v>
      </c>
      <c r="B145" s="60" t="s">
        <v>611</v>
      </c>
      <c r="C145" s="60"/>
      <c r="D145" s="60"/>
      <c r="E145" s="60"/>
      <c r="F145" s="60"/>
      <c r="G145" s="36" t="s">
        <v>5</v>
      </c>
      <c r="H145" s="36" t="s">
        <v>64</v>
      </c>
      <c r="I145" s="36" t="s">
        <v>10</v>
      </c>
      <c r="J145" s="37">
        <v>2</v>
      </c>
      <c r="K145" s="37">
        <v>352.44</v>
      </c>
      <c r="L145" s="37">
        <v>704.88</v>
      </c>
      <c r="M145" s="38">
        <v>6.460128598240901E-2</v>
      </c>
      <c r="N145" s="38">
        <v>78.169541097120927</v>
      </c>
      <c r="O145" s="36" t="s">
        <v>910</v>
      </c>
      <c r="P145" s="39"/>
      <c r="Q145" s="39"/>
      <c r="R145" s="39">
        <v>10</v>
      </c>
      <c r="S145" s="39"/>
      <c r="T145" s="39"/>
      <c r="U145" s="47">
        <f>R145*J145</f>
        <v>20</v>
      </c>
    </row>
    <row r="146" spans="1:21" ht="19.95" customHeight="1">
      <c r="A146" s="36" t="s">
        <v>300</v>
      </c>
      <c r="B146" s="60" t="s">
        <v>301</v>
      </c>
      <c r="C146" s="60"/>
      <c r="D146" s="60"/>
      <c r="E146" s="60"/>
      <c r="F146" s="60"/>
      <c r="G146" s="36" t="s">
        <v>5</v>
      </c>
      <c r="H146" s="36" t="s">
        <v>64</v>
      </c>
      <c r="I146" s="36" t="s">
        <v>73</v>
      </c>
      <c r="J146" s="37">
        <v>102.35977</v>
      </c>
      <c r="K146" s="37">
        <v>6.84</v>
      </c>
      <c r="L146" s="37">
        <v>700.14082680000001</v>
      </c>
      <c r="M146" s="38">
        <v>6.4166947253528409E-2</v>
      </c>
      <c r="N146" s="38">
        <v>78.222329372722328</v>
      </c>
      <c r="O146" s="36" t="s">
        <v>910</v>
      </c>
      <c r="P146" s="39"/>
      <c r="Q146" s="39"/>
      <c r="R146" s="39"/>
      <c r="S146" s="39"/>
      <c r="T146" s="39">
        <f>26/18</f>
        <v>1.4444444444444444</v>
      </c>
      <c r="U146" s="45">
        <f>T146*J146</f>
        <v>147.8530011111111</v>
      </c>
    </row>
    <row r="147" spans="1:21" ht="28.2" customHeight="1">
      <c r="A147" s="5" t="s">
        <v>24</v>
      </c>
      <c r="B147" s="61" t="s">
        <v>25</v>
      </c>
      <c r="C147" s="61"/>
      <c r="D147" s="61"/>
      <c r="E147" s="61"/>
      <c r="F147" s="61"/>
      <c r="G147" s="5" t="s">
        <v>5</v>
      </c>
      <c r="H147" s="5" t="s">
        <v>15</v>
      </c>
      <c r="I147" s="5" t="s">
        <v>6</v>
      </c>
      <c r="J147" s="6">
        <v>880</v>
      </c>
      <c r="K147" s="6">
        <v>0.79</v>
      </c>
      <c r="L147" s="6">
        <v>695.2</v>
      </c>
      <c r="M147" s="7">
        <v>6.3714127248568189E-2</v>
      </c>
      <c r="N147" s="7">
        <v>78.27474518841359</v>
      </c>
      <c r="O147" s="5" t="s">
        <v>910</v>
      </c>
      <c r="U147" s="44"/>
    </row>
    <row r="148" spans="1:21" ht="19.95" customHeight="1">
      <c r="A148" s="5" t="s">
        <v>606</v>
      </c>
      <c r="B148" s="61" t="s">
        <v>607</v>
      </c>
      <c r="C148" s="61"/>
      <c r="D148" s="61"/>
      <c r="E148" s="61"/>
      <c r="F148" s="61"/>
      <c r="G148" s="5" t="s">
        <v>5</v>
      </c>
      <c r="H148" s="5" t="s">
        <v>64</v>
      </c>
      <c r="I148" s="5" t="s">
        <v>10</v>
      </c>
      <c r="J148" s="6">
        <v>2</v>
      </c>
      <c r="K148" s="6">
        <v>339.17</v>
      </c>
      <c r="L148" s="6">
        <v>678.34</v>
      </c>
      <c r="M148" s="7">
        <v>6.2168931354709071E-2</v>
      </c>
      <c r="N148" s="7">
        <v>78.325889815018911</v>
      </c>
      <c r="O148" s="5" t="s">
        <v>910</v>
      </c>
      <c r="U148" s="44"/>
    </row>
    <row r="149" spans="1:21" ht="19.95" customHeight="1">
      <c r="A149" s="36" t="s">
        <v>664</v>
      </c>
      <c r="B149" s="60" t="s">
        <v>665</v>
      </c>
      <c r="C149" s="60"/>
      <c r="D149" s="60"/>
      <c r="E149" s="60"/>
      <c r="F149" s="60"/>
      <c r="G149" s="36" t="s">
        <v>5</v>
      </c>
      <c r="H149" s="36" t="s">
        <v>64</v>
      </c>
      <c r="I149" s="36" t="s">
        <v>11</v>
      </c>
      <c r="J149" s="37">
        <v>15.779258</v>
      </c>
      <c r="K149" s="37">
        <v>42.14</v>
      </c>
      <c r="L149" s="37">
        <v>664.93793212000003</v>
      </c>
      <c r="M149" s="38">
        <v>6.0940650200652306E-2</v>
      </c>
      <c r="N149" s="38">
        <v>78.376023371301429</v>
      </c>
      <c r="O149" s="36" t="s">
        <v>910</v>
      </c>
      <c r="P149" s="39"/>
      <c r="Q149" s="39"/>
      <c r="R149" s="39"/>
      <c r="S149" s="39"/>
      <c r="T149" s="39"/>
      <c r="U149" s="47">
        <f>J149</f>
        <v>15.779258</v>
      </c>
    </row>
    <row r="150" spans="1:21" ht="19.95" customHeight="1">
      <c r="A150" s="36" t="s">
        <v>672</v>
      </c>
      <c r="B150" s="60" t="s">
        <v>673</v>
      </c>
      <c r="C150" s="60"/>
      <c r="D150" s="60"/>
      <c r="E150" s="60"/>
      <c r="F150" s="60"/>
      <c r="G150" s="36" t="s">
        <v>908</v>
      </c>
      <c r="H150" s="36" t="s">
        <v>64</v>
      </c>
      <c r="I150" s="36" t="s">
        <v>3</v>
      </c>
      <c r="J150" s="37">
        <v>9</v>
      </c>
      <c r="K150" s="37">
        <v>73</v>
      </c>
      <c r="L150" s="37">
        <v>657</v>
      </c>
      <c r="M150" s="38">
        <v>6.0213149600559984E-2</v>
      </c>
      <c r="N150" s="38">
        <v>78.425559031412419</v>
      </c>
      <c r="O150" s="36" t="s">
        <v>910</v>
      </c>
      <c r="P150" s="39"/>
      <c r="Q150" s="39"/>
      <c r="R150" s="39">
        <v>3.82</v>
      </c>
      <c r="S150" s="39"/>
      <c r="T150" s="39"/>
      <c r="U150" s="45">
        <f>R150*J150</f>
        <v>34.379999999999995</v>
      </c>
    </row>
    <row r="151" spans="1:21" ht="28.2" customHeight="1">
      <c r="A151" s="5" t="s">
        <v>31</v>
      </c>
      <c r="B151" s="61" t="s">
        <v>32</v>
      </c>
      <c r="C151" s="61"/>
      <c r="D151" s="61"/>
      <c r="E151" s="61"/>
      <c r="F151" s="61"/>
      <c r="G151" s="5" t="s">
        <v>5</v>
      </c>
      <c r="H151" s="5" t="s">
        <v>15</v>
      </c>
      <c r="I151" s="5" t="s">
        <v>6</v>
      </c>
      <c r="J151" s="6">
        <v>880.42993000000001</v>
      </c>
      <c r="K151" s="6">
        <v>0.74</v>
      </c>
      <c r="L151" s="6">
        <v>651.51814820000004</v>
      </c>
      <c r="M151" s="7">
        <v>5.9710745395808854E-2</v>
      </c>
      <c r="N151" s="7">
        <v>78.474680763404692</v>
      </c>
      <c r="O151" s="5" t="s">
        <v>910</v>
      </c>
      <c r="U151" s="44"/>
    </row>
    <row r="152" spans="1:21" ht="28.2" customHeight="1">
      <c r="A152" s="5" t="s">
        <v>146</v>
      </c>
      <c r="B152" s="61" t="s">
        <v>147</v>
      </c>
      <c r="C152" s="61"/>
      <c r="D152" s="61"/>
      <c r="E152" s="61"/>
      <c r="F152" s="61"/>
      <c r="G152" s="5" t="s">
        <v>5</v>
      </c>
      <c r="H152" s="5" t="s">
        <v>15</v>
      </c>
      <c r="I152" s="5" t="s">
        <v>6</v>
      </c>
      <c r="J152" s="6">
        <v>538.83931800000005</v>
      </c>
      <c r="K152" s="6">
        <v>1.2</v>
      </c>
      <c r="L152" s="6">
        <v>646.60718159999999</v>
      </c>
      <c r="M152" s="7">
        <v>5.92606620372561E-2</v>
      </c>
      <c r="N152" s="7">
        <v>78.523432297389121</v>
      </c>
      <c r="O152" s="5" t="s">
        <v>910</v>
      </c>
      <c r="U152" s="44"/>
    </row>
    <row r="153" spans="1:21" ht="15" customHeight="1">
      <c r="A153" s="5" t="s">
        <v>69</v>
      </c>
      <c r="B153" s="61" t="s">
        <v>70</v>
      </c>
      <c r="C153" s="61"/>
      <c r="D153" s="61"/>
      <c r="E153" s="61"/>
      <c r="F153" s="61"/>
      <c r="G153" s="5" t="s">
        <v>5</v>
      </c>
      <c r="H153" s="5" t="s">
        <v>64</v>
      </c>
      <c r="I153" s="5" t="s">
        <v>11</v>
      </c>
      <c r="J153" s="6">
        <v>31.844540049999999</v>
      </c>
      <c r="K153" s="6">
        <v>19.84</v>
      </c>
      <c r="L153" s="6">
        <v>631.79567459199995</v>
      </c>
      <c r="M153" s="7">
        <v>5.7903207718713559E-2</v>
      </c>
      <c r="N153" s="7">
        <v>78.571067205610632</v>
      </c>
      <c r="O153" s="5" t="s">
        <v>910</v>
      </c>
      <c r="U153" s="44"/>
    </row>
    <row r="154" spans="1:21" ht="19.95" customHeight="1">
      <c r="A154" s="5" t="s">
        <v>214</v>
      </c>
      <c r="B154" s="61" t="s">
        <v>215</v>
      </c>
      <c r="C154" s="61"/>
      <c r="D154" s="61"/>
      <c r="E154" s="61"/>
      <c r="F154" s="61"/>
      <c r="G154" s="5" t="s">
        <v>5</v>
      </c>
      <c r="H154" s="5" t="s">
        <v>57</v>
      </c>
      <c r="I154" s="5" t="s">
        <v>216</v>
      </c>
      <c r="J154" s="6">
        <v>76.694500000000005</v>
      </c>
      <c r="K154" s="6">
        <v>8.1300000000000008</v>
      </c>
      <c r="L154" s="6">
        <v>623.52628500000003</v>
      </c>
      <c r="M154" s="7">
        <v>5.7145329495565306E-2</v>
      </c>
      <c r="N154" s="7">
        <v>78.618078582768021</v>
      </c>
      <c r="O154" s="5" t="s">
        <v>910</v>
      </c>
      <c r="U154" s="44"/>
    </row>
    <row r="155" spans="1:21" ht="28.2" customHeight="1">
      <c r="A155" s="5" t="s">
        <v>136</v>
      </c>
      <c r="B155" s="61" t="s">
        <v>137</v>
      </c>
      <c r="C155" s="61"/>
      <c r="D155" s="61"/>
      <c r="E155" s="61"/>
      <c r="F155" s="61"/>
      <c r="G155" s="5" t="s">
        <v>5</v>
      </c>
      <c r="H155" s="5" t="s">
        <v>15</v>
      </c>
      <c r="I155" s="5" t="s">
        <v>6</v>
      </c>
      <c r="J155" s="6">
        <v>573.53988600000002</v>
      </c>
      <c r="K155" s="6">
        <v>1.06</v>
      </c>
      <c r="L155" s="6">
        <v>607.95227915999999</v>
      </c>
      <c r="M155" s="7">
        <v>5.5717993204052491E-2</v>
      </c>
      <c r="N155" s="7">
        <v>78.663916032637857</v>
      </c>
      <c r="O155" s="5" t="s">
        <v>910</v>
      </c>
      <c r="U155" s="44"/>
    </row>
    <row r="156" spans="1:21" ht="15" customHeight="1">
      <c r="A156" s="5" t="s">
        <v>754</v>
      </c>
      <c r="B156" s="61" t="s">
        <v>755</v>
      </c>
      <c r="C156" s="61"/>
      <c r="D156" s="61"/>
      <c r="E156" s="61"/>
      <c r="F156" s="61"/>
      <c r="G156" s="5" t="s">
        <v>5</v>
      </c>
      <c r="H156" s="5" t="s">
        <v>64</v>
      </c>
      <c r="I156" s="5" t="s">
        <v>10</v>
      </c>
      <c r="J156" s="6">
        <v>1</v>
      </c>
      <c r="K156" s="6">
        <v>598.64</v>
      </c>
      <c r="L156" s="6">
        <v>598.64</v>
      </c>
      <c r="M156" s="7">
        <v>5.4864535581246925E-2</v>
      </c>
      <c r="N156" s="7">
        <v>78.709051538830934</v>
      </c>
      <c r="O156" s="5" t="s">
        <v>910</v>
      </c>
      <c r="U156" s="44"/>
    </row>
    <row r="157" spans="1:21" ht="15" customHeight="1">
      <c r="A157" s="5" t="s">
        <v>244</v>
      </c>
      <c r="B157" s="61" t="s">
        <v>245</v>
      </c>
      <c r="C157" s="61"/>
      <c r="D157" s="61"/>
      <c r="E157" s="61"/>
      <c r="F157" s="61"/>
      <c r="G157" s="5" t="s">
        <v>5</v>
      </c>
      <c r="H157" s="5" t="s">
        <v>26</v>
      </c>
      <c r="I157" s="5" t="s">
        <v>6</v>
      </c>
      <c r="J157" s="6">
        <v>19.056806773200002</v>
      </c>
      <c r="K157" s="6">
        <v>30.6</v>
      </c>
      <c r="L157" s="6">
        <v>583.13828725992005</v>
      </c>
      <c r="M157" s="7">
        <v>5.3443824853266195E-2</v>
      </c>
      <c r="N157" s="7">
        <v>78.753017641541021</v>
      </c>
      <c r="O157" s="5" t="s">
        <v>910</v>
      </c>
      <c r="U157" s="44"/>
    </row>
    <row r="158" spans="1:21" ht="15" customHeight="1">
      <c r="A158" s="5" t="s">
        <v>584</v>
      </c>
      <c r="B158" s="61" t="s">
        <v>585</v>
      </c>
      <c r="C158" s="61"/>
      <c r="D158" s="61"/>
      <c r="E158" s="61"/>
      <c r="F158" s="61"/>
      <c r="G158" s="5" t="s">
        <v>5</v>
      </c>
      <c r="H158" s="5" t="s">
        <v>64</v>
      </c>
      <c r="I158" s="5" t="s">
        <v>10</v>
      </c>
      <c r="J158" s="6">
        <v>31</v>
      </c>
      <c r="K158" s="6">
        <v>18.62</v>
      </c>
      <c r="L158" s="6">
        <v>577.22</v>
      </c>
      <c r="M158" s="7">
        <v>5.290142193673552E-2</v>
      </c>
      <c r="N158" s="7">
        <v>78.796538149500336</v>
      </c>
      <c r="O158" s="5" t="s">
        <v>910</v>
      </c>
      <c r="U158" s="44"/>
    </row>
    <row r="159" spans="1:21" ht="15" customHeight="1">
      <c r="A159" s="5" t="s">
        <v>652</v>
      </c>
      <c r="B159" s="61" t="s">
        <v>653</v>
      </c>
      <c r="C159" s="61"/>
      <c r="D159" s="61"/>
      <c r="E159" s="61"/>
      <c r="F159" s="61"/>
      <c r="G159" s="5" t="s">
        <v>5</v>
      </c>
      <c r="H159" s="5" t="s">
        <v>64</v>
      </c>
      <c r="I159" s="5" t="s">
        <v>10</v>
      </c>
      <c r="J159" s="6">
        <v>12</v>
      </c>
      <c r="K159" s="6">
        <v>48.1</v>
      </c>
      <c r="L159" s="6">
        <v>577.20000000000005</v>
      </c>
      <c r="M159" s="7">
        <v>5.2899588964144942E-2</v>
      </c>
      <c r="N159" s="7">
        <v>78.840057149524796</v>
      </c>
      <c r="O159" s="5" t="s">
        <v>910</v>
      </c>
      <c r="U159" s="44"/>
    </row>
    <row r="160" spans="1:21" ht="15" customHeight="1">
      <c r="A160" s="5" t="s">
        <v>238</v>
      </c>
      <c r="B160" s="61" t="s">
        <v>239</v>
      </c>
      <c r="C160" s="61"/>
      <c r="D160" s="61"/>
      <c r="E160" s="61"/>
      <c r="F160" s="61"/>
      <c r="G160" s="5" t="s">
        <v>5</v>
      </c>
      <c r="H160" s="5" t="s">
        <v>64</v>
      </c>
      <c r="I160" s="5" t="s">
        <v>11</v>
      </c>
      <c r="J160" s="6">
        <v>65.043000000000006</v>
      </c>
      <c r="K160" s="6">
        <v>8.85</v>
      </c>
      <c r="L160" s="6">
        <v>575.63054999999997</v>
      </c>
      <c r="M160" s="7">
        <v>5.2755751022530634E-2</v>
      </c>
      <c r="N160" s="7">
        <v>78.883457776662851</v>
      </c>
      <c r="O160" s="5" t="s">
        <v>910</v>
      </c>
      <c r="U160" s="44"/>
    </row>
    <row r="161" spans="1:21" ht="15" customHeight="1">
      <c r="A161" s="5" t="s">
        <v>528</v>
      </c>
      <c r="B161" s="61" t="s">
        <v>529</v>
      </c>
      <c r="C161" s="61"/>
      <c r="D161" s="61"/>
      <c r="E161" s="61"/>
      <c r="F161" s="61"/>
      <c r="G161" s="5" t="s">
        <v>5</v>
      </c>
      <c r="H161" s="5" t="s">
        <v>64</v>
      </c>
      <c r="I161" s="5" t="s">
        <v>10</v>
      </c>
      <c r="J161" s="6">
        <v>120</v>
      </c>
      <c r="K161" s="6">
        <v>4.78</v>
      </c>
      <c r="L161" s="6">
        <v>573.6</v>
      </c>
      <c r="M161" s="7">
        <v>5.2569653897840497E-2</v>
      </c>
      <c r="N161" s="7">
        <v>78.926705348412725</v>
      </c>
      <c r="O161" s="5" t="s">
        <v>910</v>
      </c>
      <c r="U161" s="44"/>
    </row>
    <row r="162" spans="1:21" ht="19.95" customHeight="1">
      <c r="A162" s="5" t="s">
        <v>626</v>
      </c>
      <c r="B162" s="61" t="s">
        <v>627</v>
      </c>
      <c r="C162" s="61"/>
      <c r="D162" s="61"/>
      <c r="E162" s="61"/>
      <c r="F162" s="61"/>
      <c r="G162" s="5" t="s">
        <v>5</v>
      </c>
      <c r="H162" s="5" t="s">
        <v>64</v>
      </c>
      <c r="I162" s="5" t="s">
        <v>10</v>
      </c>
      <c r="J162" s="6">
        <v>24</v>
      </c>
      <c r="K162" s="6">
        <v>23.79</v>
      </c>
      <c r="L162" s="6">
        <v>570.96</v>
      </c>
      <c r="M162" s="7">
        <v>5.2327701515883909E-2</v>
      </c>
      <c r="N162" s="7">
        <v>78.969753872761245</v>
      </c>
      <c r="O162" s="5" t="s">
        <v>910</v>
      </c>
      <c r="U162" s="44"/>
    </row>
    <row r="163" spans="1:21" ht="28.2" customHeight="1">
      <c r="A163" s="5" t="s">
        <v>43</v>
      </c>
      <c r="B163" s="61" t="s">
        <v>44</v>
      </c>
      <c r="C163" s="61"/>
      <c r="D163" s="61"/>
      <c r="E163" s="61"/>
      <c r="F163" s="61"/>
      <c r="G163" s="5" t="s">
        <v>5</v>
      </c>
      <c r="H163" s="5" t="s">
        <v>15</v>
      </c>
      <c r="I163" s="5" t="s">
        <v>6</v>
      </c>
      <c r="J163" s="6">
        <v>661.59003371599999</v>
      </c>
      <c r="K163" s="6">
        <v>0.86</v>
      </c>
      <c r="L163" s="6">
        <v>568.96742899575997</v>
      </c>
      <c r="M163" s="7">
        <v>5.2145085114106066E-2</v>
      </c>
      <c r="N163" s="7">
        <v>79.01265160362388</v>
      </c>
      <c r="O163" s="5" t="s">
        <v>910</v>
      </c>
      <c r="U163" s="44"/>
    </row>
    <row r="164" spans="1:21" ht="15" customHeight="1">
      <c r="A164" s="5" t="s">
        <v>271</v>
      </c>
      <c r="B164" s="61" t="s">
        <v>272</v>
      </c>
      <c r="C164" s="61"/>
      <c r="D164" s="61"/>
      <c r="E164" s="61"/>
      <c r="F164" s="61"/>
      <c r="G164" s="5" t="s">
        <v>5</v>
      </c>
      <c r="H164" s="5" t="s">
        <v>64</v>
      </c>
      <c r="I164" s="5" t="s">
        <v>11</v>
      </c>
      <c r="J164" s="6">
        <v>2.4119999999999999</v>
      </c>
      <c r="K164" s="6">
        <v>233.59</v>
      </c>
      <c r="L164" s="6">
        <v>563.41908000000001</v>
      </c>
      <c r="M164" s="7">
        <v>5.1636586532496004E-2</v>
      </c>
      <c r="N164" s="7">
        <v>79.055130882563205</v>
      </c>
      <c r="O164" s="5" t="s">
        <v>910</v>
      </c>
      <c r="U164" s="44"/>
    </row>
    <row r="165" spans="1:21" ht="15" customHeight="1">
      <c r="A165" s="5" t="s">
        <v>116</v>
      </c>
      <c r="B165" s="61" t="s">
        <v>117</v>
      </c>
      <c r="C165" s="61"/>
      <c r="D165" s="61"/>
      <c r="E165" s="61"/>
      <c r="F165" s="61"/>
      <c r="G165" s="5" t="s">
        <v>5</v>
      </c>
      <c r="H165" s="5" t="s">
        <v>64</v>
      </c>
      <c r="I165" s="5" t="s">
        <v>73</v>
      </c>
      <c r="J165" s="6">
        <v>92.164886692920007</v>
      </c>
      <c r="K165" s="6">
        <v>6.1</v>
      </c>
      <c r="L165" s="6">
        <v>562.20580882681202</v>
      </c>
      <c r="M165" s="7">
        <v>5.1525391892226269E-2</v>
      </c>
      <c r="N165" s="7">
        <v>79.097518931443588</v>
      </c>
      <c r="O165" s="5" t="s">
        <v>910</v>
      </c>
      <c r="U165" s="44"/>
    </row>
    <row r="166" spans="1:21" ht="19.95" customHeight="1">
      <c r="A166" s="36" t="s">
        <v>500</v>
      </c>
      <c r="B166" s="60" t="s">
        <v>501</v>
      </c>
      <c r="C166" s="60"/>
      <c r="D166" s="60"/>
      <c r="E166" s="60"/>
      <c r="F166" s="60"/>
      <c r="G166" s="36" t="s">
        <v>5</v>
      </c>
      <c r="H166" s="36" t="s">
        <v>64</v>
      </c>
      <c r="I166" s="36" t="s">
        <v>7</v>
      </c>
      <c r="J166" s="37">
        <v>50.635199999999998</v>
      </c>
      <c r="K166" s="37">
        <v>10.85</v>
      </c>
      <c r="L166" s="37">
        <v>549.39192000000003</v>
      </c>
      <c r="M166" s="38">
        <v>5.0351016542311847E-2</v>
      </c>
      <c r="N166" s="38">
        <v>79.138941148046911</v>
      </c>
      <c r="O166" s="36" t="s">
        <v>910</v>
      </c>
      <c r="P166" s="39"/>
      <c r="Q166" s="39">
        <f>2.3/6</f>
        <v>0.3833333333333333</v>
      </c>
      <c r="R166" s="39"/>
      <c r="S166" s="39"/>
      <c r="T166" s="39"/>
      <c r="U166" s="45">
        <f>Q166*J166</f>
        <v>19.410159999999998</v>
      </c>
    </row>
    <row r="167" spans="1:21" ht="15" customHeight="1">
      <c r="A167" s="5" t="s">
        <v>670</v>
      </c>
      <c r="B167" s="61" t="s">
        <v>671</v>
      </c>
      <c r="C167" s="61"/>
      <c r="D167" s="61"/>
      <c r="E167" s="61"/>
      <c r="F167" s="61"/>
      <c r="G167" s="5" t="s">
        <v>5</v>
      </c>
      <c r="H167" s="5" t="s">
        <v>64</v>
      </c>
      <c r="I167" s="5" t="s">
        <v>10</v>
      </c>
      <c r="J167" s="6">
        <v>26.9</v>
      </c>
      <c r="K167" s="6">
        <v>20.27</v>
      </c>
      <c r="L167" s="6">
        <v>545.26300000000003</v>
      </c>
      <c r="M167" s="7">
        <v>4.9972606682876924E-2</v>
      </c>
      <c r="N167" s="7">
        <v>79.180051976101893</v>
      </c>
      <c r="O167" s="5" t="s">
        <v>910</v>
      </c>
      <c r="U167" s="44"/>
    </row>
    <row r="168" spans="1:21" ht="19.95" customHeight="1">
      <c r="A168" s="36" t="s">
        <v>376</v>
      </c>
      <c r="B168" s="60" t="s">
        <v>377</v>
      </c>
      <c r="C168" s="60"/>
      <c r="D168" s="60"/>
      <c r="E168" s="60"/>
      <c r="F168" s="60"/>
      <c r="G168" s="36" t="s">
        <v>5</v>
      </c>
      <c r="H168" s="36" t="s">
        <v>64</v>
      </c>
      <c r="I168" s="36" t="s">
        <v>11</v>
      </c>
      <c r="J168" s="37">
        <v>89.179919999999996</v>
      </c>
      <c r="K168" s="37">
        <v>6.11</v>
      </c>
      <c r="L168" s="37">
        <v>544.88931119999995</v>
      </c>
      <c r="M168" s="38">
        <v>4.9938358616486579E-2</v>
      </c>
      <c r="N168" s="38">
        <v>79.221134153394559</v>
      </c>
      <c r="O168" s="36" t="s">
        <v>910</v>
      </c>
      <c r="P168" s="39"/>
      <c r="Q168" s="39"/>
      <c r="R168" s="39"/>
      <c r="S168" s="39"/>
      <c r="T168" s="39"/>
      <c r="U168" s="47">
        <f>J168</f>
        <v>89.179919999999996</v>
      </c>
    </row>
    <row r="169" spans="1:21" ht="19.95" customHeight="1">
      <c r="A169" s="36" t="s">
        <v>660</v>
      </c>
      <c r="B169" s="60" t="s">
        <v>661</v>
      </c>
      <c r="C169" s="60"/>
      <c r="D169" s="60"/>
      <c r="E169" s="60"/>
      <c r="F169" s="60"/>
      <c r="G169" s="36" t="s">
        <v>908</v>
      </c>
      <c r="H169" s="36" t="s">
        <v>64</v>
      </c>
      <c r="I169" s="36" t="s">
        <v>3</v>
      </c>
      <c r="J169" s="37">
        <v>4</v>
      </c>
      <c r="K169" s="37">
        <v>135.4</v>
      </c>
      <c r="L169" s="37">
        <v>541.6</v>
      </c>
      <c r="M169" s="38">
        <v>4.9636897752912156E-2</v>
      </c>
      <c r="N169" s="38">
        <v>79.261969029370363</v>
      </c>
      <c r="O169" s="36" t="s">
        <v>910</v>
      </c>
      <c r="P169" s="39"/>
      <c r="Q169" s="39"/>
      <c r="R169" s="39">
        <v>0.45</v>
      </c>
      <c r="S169" s="39"/>
      <c r="T169" s="39"/>
      <c r="U169" s="45">
        <f>R169*J169</f>
        <v>1.8</v>
      </c>
    </row>
    <row r="170" spans="1:21" ht="19.95" customHeight="1">
      <c r="A170" s="5" t="s">
        <v>875</v>
      </c>
      <c r="B170" s="61" t="s">
        <v>876</v>
      </c>
      <c r="C170" s="61"/>
      <c r="D170" s="61"/>
      <c r="E170" s="61"/>
      <c r="F170" s="61"/>
      <c r="G170" s="5" t="s">
        <v>908</v>
      </c>
      <c r="H170" s="5" t="s">
        <v>64</v>
      </c>
      <c r="I170" s="5" t="s">
        <v>3</v>
      </c>
      <c r="J170" s="6">
        <v>1</v>
      </c>
      <c r="K170" s="6">
        <v>540</v>
      </c>
      <c r="L170" s="6">
        <v>540</v>
      </c>
      <c r="M170" s="7">
        <v>4.9490259945665742E-2</v>
      </c>
      <c r="N170" s="7">
        <v>79.302683270557495</v>
      </c>
      <c r="O170" s="5" t="s">
        <v>910</v>
      </c>
      <c r="U170" s="44"/>
    </row>
    <row r="171" spans="1:21" ht="19.95" customHeight="1">
      <c r="A171" s="36" t="s">
        <v>830</v>
      </c>
      <c r="B171" s="60" t="s">
        <v>831</v>
      </c>
      <c r="C171" s="60"/>
      <c r="D171" s="60"/>
      <c r="E171" s="60"/>
      <c r="F171" s="60"/>
      <c r="G171" s="36" t="s">
        <v>5</v>
      </c>
      <c r="H171" s="36" t="s">
        <v>64</v>
      </c>
      <c r="I171" s="36" t="s">
        <v>10</v>
      </c>
      <c r="J171" s="37">
        <v>80.719200000000001</v>
      </c>
      <c r="K171" s="37">
        <v>6.64</v>
      </c>
      <c r="L171" s="37">
        <v>535.97548800000004</v>
      </c>
      <c r="M171" s="38">
        <v>4.9121418936342691E-2</v>
      </c>
      <c r="N171" s="38">
        <v>79.343093662870572</v>
      </c>
      <c r="O171" s="36" t="s">
        <v>910</v>
      </c>
      <c r="P171" s="39"/>
      <c r="Q171" s="39"/>
      <c r="R171" s="39">
        <v>14</v>
      </c>
      <c r="S171" s="39"/>
      <c r="T171" s="39"/>
      <c r="U171" s="45">
        <f>R171*J171</f>
        <v>1130.0688</v>
      </c>
    </row>
    <row r="172" spans="1:21" ht="15" customHeight="1">
      <c r="A172" s="5" t="s">
        <v>434</v>
      </c>
      <c r="B172" s="61" t="s">
        <v>435</v>
      </c>
      <c r="C172" s="61"/>
      <c r="D172" s="61"/>
      <c r="E172" s="61"/>
      <c r="F172" s="61"/>
      <c r="G172" s="5" t="s">
        <v>5</v>
      </c>
      <c r="H172" s="5" t="s">
        <v>64</v>
      </c>
      <c r="I172" s="5" t="s">
        <v>10</v>
      </c>
      <c r="J172" s="6">
        <v>3</v>
      </c>
      <c r="K172" s="6">
        <v>176.1</v>
      </c>
      <c r="L172" s="6">
        <v>528.29999999999995</v>
      </c>
      <c r="M172" s="7">
        <v>4.8417970980176313E-2</v>
      </c>
      <c r="N172" s="7">
        <v>79.382925762165314</v>
      </c>
      <c r="O172" s="5" t="s">
        <v>910</v>
      </c>
      <c r="U172" s="44"/>
    </row>
    <row r="173" spans="1:21" ht="19.95" customHeight="1">
      <c r="A173" s="36" t="s">
        <v>332</v>
      </c>
      <c r="B173" s="60" t="s">
        <v>333</v>
      </c>
      <c r="C173" s="60"/>
      <c r="D173" s="60"/>
      <c r="E173" s="60"/>
      <c r="F173" s="60"/>
      <c r="G173" s="36" t="s">
        <v>5</v>
      </c>
      <c r="H173" s="36" t="s">
        <v>64</v>
      </c>
      <c r="I173" s="36" t="s">
        <v>11</v>
      </c>
      <c r="J173" s="37">
        <v>108.68279200000001</v>
      </c>
      <c r="K173" s="37">
        <v>4.8099999999999996</v>
      </c>
      <c r="L173" s="37">
        <v>522.76422951999996</v>
      </c>
      <c r="M173" s="38">
        <v>4.7910625202297157E-2</v>
      </c>
      <c r="N173" s="38">
        <v>79.422340163504174</v>
      </c>
      <c r="O173" s="36" t="s">
        <v>910</v>
      </c>
      <c r="P173" s="39"/>
      <c r="Q173" s="39"/>
      <c r="R173" s="39"/>
      <c r="S173" s="39"/>
      <c r="T173" s="39"/>
      <c r="U173" s="47">
        <f>J173</f>
        <v>108.68279200000001</v>
      </c>
    </row>
    <row r="174" spans="1:21" ht="15" customHeight="1">
      <c r="A174" s="5" t="s">
        <v>261</v>
      </c>
      <c r="B174" s="61" t="s">
        <v>262</v>
      </c>
      <c r="C174" s="61"/>
      <c r="D174" s="61"/>
      <c r="E174" s="61"/>
      <c r="F174" s="61"/>
      <c r="G174" s="5" t="s">
        <v>5</v>
      </c>
      <c r="H174" s="5" t="s">
        <v>26</v>
      </c>
      <c r="I174" s="5" t="s">
        <v>6</v>
      </c>
      <c r="J174" s="6">
        <v>27.894402729599999</v>
      </c>
      <c r="K174" s="6">
        <v>18.54</v>
      </c>
      <c r="L174" s="6">
        <v>517.16222660678397</v>
      </c>
      <c r="M174" s="7">
        <v>4.7397209312683389E-2</v>
      </c>
      <c r="N174" s="7">
        <v>79.461332343082574</v>
      </c>
      <c r="O174" s="5" t="s">
        <v>910</v>
      </c>
      <c r="U174" s="44"/>
    </row>
    <row r="175" spans="1:21" ht="19.95" customHeight="1">
      <c r="A175" s="36" t="s">
        <v>716</v>
      </c>
      <c r="B175" s="60" t="s">
        <v>717</v>
      </c>
      <c r="C175" s="60"/>
      <c r="D175" s="60"/>
      <c r="E175" s="60"/>
      <c r="F175" s="60"/>
      <c r="G175" s="36" t="s">
        <v>908</v>
      </c>
      <c r="H175" s="36" t="s">
        <v>64</v>
      </c>
      <c r="I175" s="36" t="s">
        <v>7</v>
      </c>
      <c r="J175" s="37">
        <v>40.44</v>
      </c>
      <c r="K175" s="37">
        <v>12.77</v>
      </c>
      <c r="L175" s="37">
        <v>516.41880000000003</v>
      </c>
      <c r="M175" s="38">
        <v>4.7329075283016241E-2</v>
      </c>
      <c r="N175" s="38">
        <v>79.500267975103753</v>
      </c>
      <c r="O175" s="36" t="s">
        <v>910</v>
      </c>
      <c r="P175" s="39"/>
      <c r="Q175" s="39">
        <f>1.47/3</f>
        <v>0.49</v>
      </c>
      <c r="R175" s="39"/>
      <c r="S175" s="39"/>
      <c r="T175" s="39"/>
      <c r="U175" s="45">
        <f>Q175*J175</f>
        <v>19.8156</v>
      </c>
    </row>
    <row r="176" spans="1:21" ht="15" customHeight="1">
      <c r="A176" s="5" t="s">
        <v>578</v>
      </c>
      <c r="B176" s="61" t="s">
        <v>579</v>
      </c>
      <c r="C176" s="61"/>
      <c r="D176" s="61"/>
      <c r="E176" s="61"/>
      <c r="F176" s="61"/>
      <c r="G176" s="5" t="s">
        <v>5</v>
      </c>
      <c r="H176" s="5" t="s">
        <v>64</v>
      </c>
      <c r="I176" s="5" t="s">
        <v>10</v>
      </c>
      <c r="J176" s="6">
        <v>45</v>
      </c>
      <c r="K176" s="6">
        <v>11.35</v>
      </c>
      <c r="L176" s="6">
        <v>510.75</v>
      </c>
      <c r="M176" s="7">
        <v>4.6809537531942183E-2</v>
      </c>
      <c r="N176" s="7">
        <v>79.53877686155991</v>
      </c>
      <c r="O176" s="5" t="s">
        <v>910</v>
      </c>
      <c r="U176" s="44"/>
    </row>
    <row r="177" spans="1:22" ht="15" customHeight="1">
      <c r="A177" s="5" t="s">
        <v>802</v>
      </c>
      <c r="B177" s="61" t="s">
        <v>803</v>
      </c>
      <c r="C177" s="61"/>
      <c r="D177" s="61"/>
      <c r="E177" s="61"/>
      <c r="F177" s="61"/>
      <c r="G177" s="5" t="s">
        <v>5</v>
      </c>
      <c r="H177" s="5" t="s">
        <v>64</v>
      </c>
      <c r="I177" s="5" t="s">
        <v>10</v>
      </c>
      <c r="J177" s="6">
        <v>38</v>
      </c>
      <c r="K177" s="6">
        <v>13.42</v>
      </c>
      <c r="L177" s="6">
        <v>509.96</v>
      </c>
      <c r="M177" s="7">
        <v>4.6737135114614262E-2</v>
      </c>
      <c r="N177" s="7">
        <v>79.577226184589136</v>
      </c>
      <c r="O177" s="5" t="s">
        <v>910</v>
      </c>
      <c r="U177" s="44"/>
    </row>
    <row r="178" spans="1:22" ht="15" customHeight="1">
      <c r="A178" s="5" t="s">
        <v>772</v>
      </c>
      <c r="B178" s="61" t="s">
        <v>773</v>
      </c>
      <c r="C178" s="61"/>
      <c r="D178" s="61"/>
      <c r="E178" s="61"/>
      <c r="F178" s="61"/>
      <c r="G178" s="5" t="s">
        <v>5</v>
      </c>
      <c r="H178" s="5" t="s">
        <v>64</v>
      </c>
      <c r="I178" s="5" t="s">
        <v>7</v>
      </c>
      <c r="J178" s="6">
        <v>81.746459999999999</v>
      </c>
      <c r="K178" s="6">
        <v>6.2</v>
      </c>
      <c r="L178" s="6">
        <v>506.82805200000001</v>
      </c>
      <c r="M178" s="7">
        <v>4.6450096372658137E-2</v>
      </c>
      <c r="N178" s="7">
        <v>79.615438761845539</v>
      </c>
      <c r="O178" s="5" t="s">
        <v>910</v>
      </c>
      <c r="U178" s="44"/>
    </row>
    <row r="179" spans="1:22" ht="15" customHeight="1">
      <c r="A179" s="5" t="s">
        <v>370</v>
      </c>
      <c r="B179" s="61" t="s">
        <v>371</v>
      </c>
      <c r="C179" s="61"/>
      <c r="D179" s="61"/>
      <c r="E179" s="61"/>
      <c r="F179" s="61"/>
      <c r="G179" s="5" t="s">
        <v>5</v>
      </c>
      <c r="H179" s="5" t="s">
        <v>64</v>
      </c>
      <c r="I179" s="5" t="s">
        <v>73</v>
      </c>
      <c r="J179" s="6">
        <v>27.532959999999999</v>
      </c>
      <c r="K179" s="6">
        <v>18.11</v>
      </c>
      <c r="L179" s="6">
        <v>498.62190559999999</v>
      </c>
      <c r="M179" s="7">
        <v>4.5698014301383712E-2</v>
      </c>
      <c r="N179" s="7">
        <v>79.653033085809838</v>
      </c>
      <c r="O179" s="5" t="s">
        <v>910</v>
      </c>
      <c r="U179" s="44"/>
    </row>
    <row r="180" spans="1:22" ht="19.95" customHeight="1">
      <c r="A180" s="36" t="s">
        <v>852</v>
      </c>
      <c r="B180" s="60" t="s">
        <v>853</v>
      </c>
      <c r="C180" s="60"/>
      <c r="D180" s="60"/>
      <c r="E180" s="60"/>
      <c r="F180" s="60"/>
      <c r="G180" s="36" t="s">
        <v>5</v>
      </c>
      <c r="H180" s="36" t="s">
        <v>64</v>
      </c>
      <c r="I180" s="36" t="s">
        <v>7</v>
      </c>
      <c r="J180" s="37">
        <v>10.82366</v>
      </c>
      <c r="K180" s="37">
        <v>45.22</v>
      </c>
      <c r="L180" s="37">
        <v>489.44590520000003</v>
      </c>
      <c r="M180" s="38">
        <v>4.4857046440166061E-2</v>
      </c>
      <c r="N180" s="38">
        <v>79.689935267673988</v>
      </c>
      <c r="O180" s="36" t="s">
        <v>910</v>
      </c>
      <c r="P180" s="39"/>
      <c r="Q180" s="39">
        <v>0.8</v>
      </c>
      <c r="R180" s="39"/>
      <c r="S180" s="39"/>
      <c r="T180" s="39"/>
      <c r="U180" s="45">
        <f>Q180*J180</f>
        <v>8.6589280000000013</v>
      </c>
    </row>
    <row r="181" spans="1:22" ht="15" customHeight="1">
      <c r="A181" s="5" t="s">
        <v>544</v>
      </c>
      <c r="B181" s="61" t="s">
        <v>545</v>
      </c>
      <c r="C181" s="61"/>
      <c r="D181" s="61"/>
      <c r="E181" s="61"/>
      <c r="F181" s="61"/>
      <c r="G181" s="5" t="s">
        <v>5</v>
      </c>
      <c r="H181" s="5" t="s">
        <v>64</v>
      </c>
      <c r="I181" s="5" t="s">
        <v>10</v>
      </c>
      <c r="J181" s="6">
        <v>180</v>
      </c>
      <c r="K181" s="6">
        <v>2.7</v>
      </c>
      <c r="L181" s="6">
        <v>486</v>
      </c>
      <c r="M181" s="7">
        <v>4.4541233951099164E-2</v>
      </c>
      <c r="N181" s="7">
        <v>79.726578084742385</v>
      </c>
      <c r="O181" s="5" t="s">
        <v>910</v>
      </c>
      <c r="U181" s="44"/>
    </row>
    <row r="182" spans="1:22" ht="19.95" customHeight="1">
      <c r="A182" s="36" t="s">
        <v>726</v>
      </c>
      <c r="B182" s="60" t="s">
        <v>727</v>
      </c>
      <c r="C182" s="60"/>
      <c r="D182" s="60"/>
      <c r="E182" s="60"/>
      <c r="F182" s="60"/>
      <c r="G182" s="36" t="s">
        <v>5</v>
      </c>
      <c r="H182" s="36" t="s">
        <v>64</v>
      </c>
      <c r="I182" s="36" t="s">
        <v>7</v>
      </c>
      <c r="J182" s="37">
        <v>31.826280000000001</v>
      </c>
      <c r="K182" s="37">
        <v>15.18</v>
      </c>
      <c r="L182" s="37">
        <v>483.12293039999997</v>
      </c>
      <c r="M182" s="38">
        <v>4.4277554465199584E-2</v>
      </c>
      <c r="N182" s="38">
        <v>79.763003759191122</v>
      </c>
      <c r="O182" s="36" t="s">
        <v>910</v>
      </c>
      <c r="P182" s="39"/>
      <c r="Q182" s="39">
        <v>0.77</v>
      </c>
      <c r="R182" s="39"/>
      <c r="S182" s="39"/>
      <c r="T182" s="39"/>
      <c r="U182" s="45">
        <f>Q182*J182</f>
        <v>24.5062356</v>
      </c>
    </row>
    <row r="183" spans="1:22" ht="19.95" customHeight="1">
      <c r="A183" s="5" t="s">
        <v>764</v>
      </c>
      <c r="B183" s="61" t="s">
        <v>765</v>
      </c>
      <c r="C183" s="61"/>
      <c r="D183" s="61"/>
      <c r="E183" s="61"/>
      <c r="F183" s="61"/>
      <c r="G183" s="5" t="s">
        <v>5</v>
      </c>
      <c r="H183" s="5" t="s">
        <v>64</v>
      </c>
      <c r="I183" s="5" t="s">
        <v>10</v>
      </c>
      <c r="J183" s="6">
        <v>1</v>
      </c>
      <c r="K183" s="6">
        <v>477.17</v>
      </c>
      <c r="L183" s="6">
        <v>477.17</v>
      </c>
      <c r="M183" s="7">
        <v>4.3731976552358005E-2</v>
      </c>
      <c r="N183" s="7">
        <v>79.798980823019377</v>
      </c>
      <c r="O183" s="5" t="s">
        <v>910</v>
      </c>
      <c r="U183" s="44"/>
    </row>
    <row r="184" spans="1:22" ht="28.2" customHeight="1">
      <c r="A184" s="5" t="s">
        <v>41</v>
      </c>
      <c r="B184" s="61" t="s">
        <v>42</v>
      </c>
      <c r="C184" s="61"/>
      <c r="D184" s="61"/>
      <c r="E184" s="61"/>
      <c r="F184" s="61"/>
      <c r="G184" s="5" t="s">
        <v>5</v>
      </c>
      <c r="H184" s="5" t="s">
        <v>15</v>
      </c>
      <c r="I184" s="5" t="s">
        <v>6</v>
      </c>
      <c r="J184" s="6">
        <v>953.51256133000004</v>
      </c>
      <c r="K184" s="6">
        <v>0.49</v>
      </c>
      <c r="L184" s="6">
        <v>467.22115505170001</v>
      </c>
      <c r="M184" s="7">
        <v>4.282017854744969E-2</v>
      </c>
      <c r="N184" s="7">
        <v>79.834207689255408</v>
      </c>
      <c r="O184" s="5" t="s">
        <v>910</v>
      </c>
      <c r="U184" s="44"/>
    </row>
    <row r="185" spans="1:22" ht="28.2" customHeight="1">
      <c r="A185" s="5" t="s">
        <v>144</v>
      </c>
      <c r="B185" s="61" t="s">
        <v>145</v>
      </c>
      <c r="C185" s="61"/>
      <c r="D185" s="61"/>
      <c r="E185" s="61"/>
      <c r="F185" s="61"/>
      <c r="G185" s="5" t="s">
        <v>5</v>
      </c>
      <c r="H185" s="5" t="s">
        <v>15</v>
      </c>
      <c r="I185" s="5" t="s">
        <v>6</v>
      </c>
      <c r="J185" s="6">
        <v>538.83931800000005</v>
      </c>
      <c r="K185" s="6">
        <v>0.85</v>
      </c>
      <c r="L185" s="6">
        <v>458.01342030000001</v>
      </c>
      <c r="M185" s="7">
        <v>4.1976302276389738E-2</v>
      </c>
      <c r="N185" s="7">
        <v>79.868740151488964</v>
      </c>
      <c r="O185" s="5" t="s">
        <v>910</v>
      </c>
      <c r="U185" s="44"/>
    </row>
    <row r="186" spans="1:22" ht="19.95" customHeight="1">
      <c r="A186" s="36" t="s">
        <v>308</v>
      </c>
      <c r="B186" s="60" t="s">
        <v>309</v>
      </c>
      <c r="C186" s="60"/>
      <c r="D186" s="60"/>
      <c r="E186" s="60"/>
      <c r="F186" s="60"/>
      <c r="G186" s="36" t="s">
        <v>5</v>
      </c>
      <c r="H186" s="36" t="s">
        <v>64</v>
      </c>
      <c r="I186" s="36" t="s">
        <v>11</v>
      </c>
      <c r="J186" s="37">
        <v>66.585840000000005</v>
      </c>
      <c r="K186" s="37">
        <v>6.69</v>
      </c>
      <c r="L186" s="37">
        <v>445.45926960000003</v>
      </c>
      <c r="M186" s="38">
        <v>4.0825731569834073E-2</v>
      </c>
      <c r="N186" s="38">
        <v>79.902325630631182</v>
      </c>
      <c r="O186" s="36" t="s">
        <v>910</v>
      </c>
      <c r="P186" s="39"/>
      <c r="Q186" s="39"/>
      <c r="R186" s="39"/>
      <c r="S186" s="39"/>
      <c r="T186" s="39"/>
      <c r="U186" s="47">
        <f>J186</f>
        <v>66.585840000000005</v>
      </c>
    </row>
    <row r="187" spans="1:22" ht="19.95" customHeight="1">
      <c r="A187" s="5" t="s">
        <v>246</v>
      </c>
      <c r="B187" s="61" t="s">
        <v>247</v>
      </c>
      <c r="C187" s="61"/>
      <c r="D187" s="61"/>
      <c r="E187" s="61"/>
      <c r="F187" s="61"/>
      <c r="G187" s="5" t="s">
        <v>5</v>
      </c>
      <c r="H187" s="5" t="s">
        <v>57</v>
      </c>
      <c r="I187" s="5" t="s">
        <v>10</v>
      </c>
      <c r="J187" s="22">
        <v>1.815870351612E-4</v>
      </c>
      <c r="K187" s="6">
        <v>2419548.54</v>
      </c>
      <c r="L187" s="6">
        <v>439.35864580721011</v>
      </c>
      <c r="M187" s="7">
        <v>4.02666177599528E-2</v>
      </c>
      <c r="N187" s="7">
        <v>79.935451189641483</v>
      </c>
      <c r="O187" s="5" t="s">
        <v>910</v>
      </c>
      <c r="U187" s="44"/>
    </row>
    <row r="188" spans="1:22" ht="19.95" customHeight="1">
      <c r="A188" s="36" t="s">
        <v>148</v>
      </c>
      <c r="B188" s="60" t="s">
        <v>149</v>
      </c>
      <c r="C188" s="60"/>
      <c r="D188" s="60"/>
      <c r="E188" s="60"/>
      <c r="F188" s="60"/>
      <c r="G188" s="36" t="s">
        <v>5</v>
      </c>
      <c r="H188" s="36" t="s">
        <v>64</v>
      </c>
      <c r="I188" s="36" t="s">
        <v>7</v>
      </c>
      <c r="J188" s="37">
        <v>8</v>
      </c>
      <c r="K188" s="37">
        <v>54</v>
      </c>
      <c r="L188" s="37">
        <v>432</v>
      </c>
      <c r="M188" s="38">
        <v>3.9592207956532594E-2</v>
      </c>
      <c r="N188" s="38">
        <v>79.968022582591175</v>
      </c>
      <c r="O188" s="36" t="s">
        <v>910</v>
      </c>
      <c r="P188" s="39"/>
      <c r="Q188" s="39">
        <f>44.4/100</f>
        <v>0.44400000000000001</v>
      </c>
      <c r="R188" s="39"/>
      <c r="S188" s="39"/>
      <c r="T188" s="39"/>
      <c r="U188" s="45">
        <f>Q188*J188</f>
        <v>3.552</v>
      </c>
    </row>
    <row r="189" spans="1:22" ht="19.95" customHeight="1">
      <c r="A189" s="8" t="s">
        <v>178</v>
      </c>
      <c r="B189" s="63" t="s">
        <v>179</v>
      </c>
      <c r="C189" s="63"/>
      <c r="D189" s="63"/>
      <c r="E189" s="63"/>
      <c r="F189" s="63"/>
      <c r="G189" s="8" t="s">
        <v>5</v>
      </c>
      <c r="H189" s="8" t="s">
        <v>64</v>
      </c>
      <c r="I189" s="8" t="s">
        <v>10</v>
      </c>
      <c r="J189" s="9">
        <v>1963.339353568</v>
      </c>
      <c r="K189" s="9">
        <v>0.22</v>
      </c>
      <c r="L189" s="9">
        <v>431.93465778496</v>
      </c>
      <c r="M189" s="10">
        <v>3.9586219432073785E-2</v>
      </c>
      <c r="N189" s="10">
        <v>80.000588697768876</v>
      </c>
      <c r="O189" s="8" t="s">
        <v>911</v>
      </c>
      <c r="U189" s="44"/>
    </row>
    <row r="190" spans="1:22" ht="28.2" customHeight="1">
      <c r="A190" s="8" t="s">
        <v>20</v>
      </c>
      <c r="B190" s="63" t="s">
        <v>21</v>
      </c>
      <c r="C190" s="63"/>
      <c r="D190" s="63"/>
      <c r="E190" s="63"/>
      <c r="F190" s="63"/>
      <c r="G190" s="8" t="s">
        <v>5</v>
      </c>
      <c r="H190" s="8" t="s">
        <v>15</v>
      </c>
      <c r="I190" s="8" t="s">
        <v>6</v>
      </c>
      <c r="J190" s="9">
        <v>10735.465129288399</v>
      </c>
      <c r="K190" s="9">
        <v>0.04</v>
      </c>
      <c r="L190" s="9">
        <v>429.418605171536</v>
      </c>
      <c r="M190" s="10">
        <v>3.9355626658230593E-2</v>
      </c>
      <c r="N190" s="10">
        <v>80.032964813154351</v>
      </c>
      <c r="O190" s="8" t="s">
        <v>911</v>
      </c>
      <c r="S190" s="64" t="s">
        <v>932</v>
      </c>
      <c r="T190" s="64"/>
      <c r="U190" s="48">
        <f>SUM(U11:U188)/1000</f>
        <v>48.760238819898504</v>
      </c>
      <c r="V190" s="48">
        <f>SUM(V11:V188)/1000</f>
        <v>24.353841684525047</v>
      </c>
    </row>
    <row r="191" spans="1:22" ht="19.95" hidden="1" customHeight="1">
      <c r="A191" s="8" t="s">
        <v>510</v>
      </c>
      <c r="B191" s="63" t="s">
        <v>511</v>
      </c>
      <c r="C191" s="63"/>
      <c r="D191" s="63"/>
      <c r="E191" s="63"/>
      <c r="F191" s="63"/>
      <c r="G191" s="8" t="s">
        <v>5</v>
      </c>
      <c r="H191" s="8" t="s">
        <v>64</v>
      </c>
      <c r="I191" s="8" t="s">
        <v>10</v>
      </c>
      <c r="J191" s="9">
        <v>16.1296</v>
      </c>
      <c r="K191" s="9">
        <v>25.34</v>
      </c>
      <c r="L191" s="9">
        <v>408.724064</v>
      </c>
      <c r="M191" s="10">
        <v>3.7459000321127631E-2</v>
      </c>
      <c r="N191" s="10">
        <v>80.06378096992843</v>
      </c>
      <c r="O191" s="8" t="s">
        <v>911</v>
      </c>
    </row>
    <row r="192" spans="1:22" ht="15" hidden="1" customHeight="1">
      <c r="A192" s="8" t="s">
        <v>686</v>
      </c>
      <c r="B192" s="63" t="s">
        <v>687</v>
      </c>
      <c r="C192" s="63"/>
      <c r="D192" s="63"/>
      <c r="E192" s="63"/>
      <c r="F192" s="63"/>
      <c r="G192" s="8" t="s">
        <v>5</v>
      </c>
      <c r="H192" s="8" t="s">
        <v>64</v>
      </c>
      <c r="I192" s="8" t="s">
        <v>10</v>
      </c>
      <c r="J192" s="9">
        <v>10</v>
      </c>
      <c r="K192" s="9">
        <v>40.869999999999997</v>
      </c>
      <c r="L192" s="9">
        <v>408.7</v>
      </c>
      <c r="M192" s="10">
        <v>3.7456794888506645E-2</v>
      </c>
      <c r="N192" s="10">
        <v>80.094595618767656</v>
      </c>
      <c r="O192" s="8" t="s">
        <v>911</v>
      </c>
    </row>
    <row r="193" spans="1:15" ht="19.95" hidden="1" customHeight="1">
      <c r="A193" s="8" t="s">
        <v>212</v>
      </c>
      <c r="B193" s="63" t="s">
        <v>213</v>
      </c>
      <c r="C193" s="63"/>
      <c r="D193" s="63"/>
      <c r="E193" s="63"/>
      <c r="F193" s="63"/>
      <c r="G193" s="8" t="s">
        <v>5</v>
      </c>
      <c r="H193" s="8" t="s">
        <v>57</v>
      </c>
      <c r="I193" s="8" t="s">
        <v>922</v>
      </c>
      <c r="J193" s="9">
        <v>19.1492</v>
      </c>
      <c r="K193" s="9">
        <v>21.12</v>
      </c>
      <c r="L193" s="9">
        <v>404.431104</v>
      </c>
      <c r="M193" s="10">
        <v>3.7065556420504769E-2</v>
      </c>
      <c r="N193" s="10">
        <v>80.125088323514532</v>
      </c>
      <c r="O193" s="8" t="s">
        <v>911</v>
      </c>
    </row>
    <row r="194" spans="1:15" ht="19.95" hidden="1" customHeight="1">
      <c r="A194" s="8" t="s">
        <v>654</v>
      </c>
      <c r="B194" s="63" t="s">
        <v>655</v>
      </c>
      <c r="C194" s="63"/>
      <c r="D194" s="63"/>
      <c r="E194" s="63"/>
      <c r="F194" s="63"/>
      <c r="G194" s="8" t="s">
        <v>5</v>
      </c>
      <c r="H194" s="8" t="s">
        <v>64</v>
      </c>
      <c r="I194" s="8" t="s">
        <v>10</v>
      </c>
      <c r="J194" s="9">
        <v>16</v>
      </c>
      <c r="K194" s="9">
        <v>25</v>
      </c>
      <c r="L194" s="9">
        <v>400</v>
      </c>
      <c r="M194" s="10">
        <v>3.6659451811604252E-2</v>
      </c>
      <c r="N194" s="10">
        <v>80.155247020690169</v>
      </c>
      <c r="O194" s="8" t="s">
        <v>911</v>
      </c>
    </row>
    <row r="195" spans="1:15" ht="15" hidden="1" customHeight="1">
      <c r="A195" s="8" t="s">
        <v>708</v>
      </c>
      <c r="B195" s="63" t="s">
        <v>709</v>
      </c>
      <c r="C195" s="63"/>
      <c r="D195" s="63"/>
      <c r="E195" s="63"/>
      <c r="F195" s="63"/>
      <c r="G195" s="8" t="s">
        <v>5</v>
      </c>
      <c r="H195" s="8" t="s">
        <v>64</v>
      </c>
      <c r="I195" s="8" t="s">
        <v>10</v>
      </c>
      <c r="J195" s="9">
        <v>1</v>
      </c>
      <c r="K195" s="9">
        <v>399.3</v>
      </c>
      <c r="L195" s="9">
        <v>399.3</v>
      </c>
      <c r="M195" s="10">
        <v>3.6595297770933947E-2</v>
      </c>
      <c r="N195" s="10">
        <v>80.185352940145748</v>
      </c>
      <c r="O195" s="8" t="s">
        <v>911</v>
      </c>
    </row>
    <row r="196" spans="1:15" ht="15" hidden="1" customHeight="1">
      <c r="A196" s="8" t="s">
        <v>430</v>
      </c>
      <c r="B196" s="63" t="s">
        <v>431</v>
      </c>
      <c r="C196" s="63"/>
      <c r="D196" s="63"/>
      <c r="E196" s="63"/>
      <c r="F196" s="63"/>
      <c r="G196" s="8" t="s">
        <v>5</v>
      </c>
      <c r="H196" s="8" t="s">
        <v>64</v>
      </c>
      <c r="I196" s="8" t="s">
        <v>10</v>
      </c>
      <c r="J196" s="9">
        <v>5.6433999999999997</v>
      </c>
      <c r="K196" s="9">
        <v>69.56</v>
      </c>
      <c r="L196" s="9">
        <v>392.55490400000002</v>
      </c>
      <c r="M196" s="10">
        <v>3.5977118966492333E-2</v>
      </c>
      <c r="N196" s="10">
        <v>80.214949931586503</v>
      </c>
      <c r="O196" s="8" t="s">
        <v>911</v>
      </c>
    </row>
    <row r="197" spans="1:15" ht="15" hidden="1" customHeight="1">
      <c r="A197" s="8" t="s">
        <v>142</v>
      </c>
      <c r="B197" s="63" t="s">
        <v>143</v>
      </c>
      <c r="C197" s="63"/>
      <c r="D197" s="63"/>
      <c r="E197" s="63"/>
      <c r="F197" s="63"/>
      <c r="G197" s="8" t="s">
        <v>5</v>
      </c>
      <c r="H197" s="8" t="s">
        <v>26</v>
      </c>
      <c r="I197" s="8" t="s">
        <v>6</v>
      </c>
      <c r="J197" s="9">
        <v>22.119669183456001</v>
      </c>
      <c r="K197" s="9">
        <v>17.66</v>
      </c>
      <c r="L197" s="9">
        <v>390.63335777983298</v>
      </c>
      <c r="M197" s="10">
        <v>3.5801011888837372E-2</v>
      </c>
      <c r="N197" s="10">
        <v>80.244402161280817</v>
      </c>
      <c r="O197" s="8" t="s">
        <v>911</v>
      </c>
    </row>
    <row r="198" spans="1:15" ht="19.95" hidden="1" customHeight="1">
      <c r="A198" s="8" t="s">
        <v>320</v>
      </c>
      <c r="B198" s="63" t="s">
        <v>321</v>
      </c>
      <c r="C198" s="63"/>
      <c r="D198" s="63"/>
      <c r="E198" s="63"/>
      <c r="F198" s="63"/>
      <c r="G198" s="8" t="s">
        <v>5</v>
      </c>
      <c r="H198" s="8" t="s">
        <v>64</v>
      </c>
      <c r="I198" s="8" t="s">
        <v>10</v>
      </c>
      <c r="J198" s="9">
        <v>192.493764</v>
      </c>
      <c r="K198" s="9">
        <v>2.0099999999999998</v>
      </c>
      <c r="L198" s="9">
        <v>386.91246563999999</v>
      </c>
      <c r="M198" s="10">
        <v>3.5459997223596419E-2</v>
      </c>
      <c r="N198" s="10">
        <v>80.27357391509139</v>
      </c>
      <c r="O198" s="8" t="s">
        <v>911</v>
      </c>
    </row>
    <row r="199" spans="1:15" ht="15" hidden="1" customHeight="1">
      <c r="A199" s="8" t="s">
        <v>786</v>
      </c>
      <c r="B199" s="63" t="s">
        <v>787</v>
      </c>
      <c r="C199" s="63"/>
      <c r="D199" s="63"/>
      <c r="E199" s="63"/>
      <c r="F199" s="63"/>
      <c r="G199" s="8" t="s">
        <v>5</v>
      </c>
      <c r="H199" s="8" t="s">
        <v>64</v>
      </c>
      <c r="I199" s="8" t="s">
        <v>10</v>
      </c>
      <c r="J199" s="9">
        <v>35</v>
      </c>
      <c r="K199" s="9">
        <v>10.99</v>
      </c>
      <c r="L199" s="9">
        <v>384.65</v>
      </c>
      <c r="M199" s="10">
        <v>3.5252645348333937E-2</v>
      </c>
      <c r="N199" s="10">
        <v>80.302575272262899</v>
      </c>
      <c r="O199" s="8" t="s">
        <v>911</v>
      </c>
    </row>
    <row r="200" spans="1:15" ht="15" hidden="1" customHeight="1">
      <c r="A200" s="8" t="s">
        <v>492</v>
      </c>
      <c r="B200" s="63" t="s">
        <v>493</v>
      </c>
      <c r="C200" s="63"/>
      <c r="D200" s="63"/>
      <c r="E200" s="63"/>
      <c r="F200" s="63"/>
      <c r="G200" s="8" t="s">
        <v>5</v>
      </c>
      <c r="H200" s="8" t="s">
        <v>64</v>
      </c>
      <c r="I200" s="8" t="s">
        <v>10</v>
      </c>
      <c r="J200" s="9">
        <v>8</v>
      </c>
      <c r="K200" s="9">
        <v>48.02</v>
      </c>
      <c r="L200" s="9">
        <v>384.16</v>
      </c>
      <c r="M200" s="10">
        <v>3.5207737519864724E-2</v>
      </c>
      <c r="N200" s="10">
        <v>80.331539685030407</v>
      </c>
      <c r="O200" s="8" t="s">
        <v>911</v>
      </c>
    </row>
    <row r="201" spans="1:15" ht="15" hidden="1" customHeight="1">
      <c r="A201" s="8" t="s">
        <v>588</v>
      </c>
      <c r="B201" s="63" t="s">
        <v>589</v>
      </c>
      <c r="C201" s="63"/>
      <c r="D201" s="63"/>
      <c r="E201" s="63"/>
      <c r="F201" s="63"/>
      <c r="G201" s="8" t="s">
        <v>5</v>
      </c>
      <c r="H201" s="8" t="s">
        <v>64</v>
      </c>
      <c r="I201" s="8" t="s">
        <v>10</v>
      </c>
      <c r="J201" s="9">
        <v>5</v>
      </c>
      <c r="K201" s="9">
        <v>75.52</v>
      </c>
      <c r="L201" s="9">
        <v>377.6</v>
      </c>
      <c r="M201" s="10">
        <v>3.4606522510154412E-2</v>
      </c>
      <c r="N201" s="10">
        <v>80.360009495164206</v>
      </c>
      <c r="O201" s="8" t="s">
        <v>911</v>
      </c>
    </row>
    <row r="202" spans="1:15" ht="19.95" hidden="1" customHeight="1">
      <c r="A202" s="8" t="s">
        <v>718</v>
      </c>
      <c r="B202" s="63" t="s">
        <v>719</v>
      </c>
      <c r="C202" s="63"/>
      <c r="D202" s="63"/>
      <c r="E202" s="63"/>
      <c r="F202" s="63"/>
      <c r="G202" s="8" t="s">
        <v>5</v>
      </c>
      <c r="H202" s="8" t="s">
        <v>64</v>
      </c>
      <c r="I202" s="8" t="s">
        <v>10</v>
      </c>
      <c r="J202" s="9">
        <v>235.9</v>
      </c>
      <c r="K202" s="9">
        <v>1.56</v>
      </c>
      <c r="L202" s="9">
        <v>368.00400000000002</v>
      </c>
      <c r="M202" s="10">
        <v>3.3727062261194027E-2</v>
      </c>
      <c r="N202" s="10">
        <v>80.387755496565802</v>
      </c>
      <c r="O202" s="8" t="s">
        <v>911</v>
      </c>
    </row>
    <row r="203" spans="1:15" ht="28.2" hidden="1" customHeight="1">
      <c r="A203" s="8" t="s">
        <v>887</v>
      </c>
      <c r="B203" s="63" t="s">
        <v>888</v>
      </c>
      <c r="C203" s="63"/>
      <c r="D203" s="63"/>
      <c r="E203" s="63"/>
      <c r="F203" s="63"/>
      <c r="G203" s="8" t="s">
        <v>5</v>
      </c>
      <c r="H203" s="8" t="s">
        <v>64</v>
      </c>
      <c r="I203" s="8" t="s">
        <v>10</v>
      </c>
      <c r="J203" s="9">
        <v>11</v>
      </c>
      <c r="K203" s="9">
        <v>33.369999999999997</v>
      </c>
      <c r="L203" s="9">
        <v>367.07</v>
      </c>
      <c r="M203" s="10">
        <v>3.364146244121393E-2</v>
      </c>
      <c r="N203" s="10">
        <v>80.415431378996473</v>
      </c>
      <c r="O203" s="8" t="s">
        <v>911</v>
      </c>
    </row>
    <row r="204" spans="1:15" ht="15" hidden="1" customHeight="1">
      <c r="A204" s="8" t="s">
        <v>742</v>
      </c>
      <c r="B204" s="63" t="s">
        <v>743</v>
      </c>
      <c r="C204" s="63"/>
      <c r="D204" s="63"/>
      <c r="E204" s="63"/>
      <c r="F204" s="63"/>
      <c r="G204" s="8" t="s">
        <v>5</v>
      </c>
      <c r="H204" s="8" t="s">
        <v>64</v>
      </c>
      <c r="I204" s="8" t="s">
        <v>10</v>
      </c>
      <c r="J204" s="9">
        <v>6</v>
      </c>
      <c r="K204" s="9">
        <v>59.75</v>
      </c>
      <c r="L204" s="9">
        <v>358.5</v>
      </c>
      <c r="M204" s="10">
        <v>3.285603368615031E-2</v>
      </c>
      <c r="N204" s="10">
        <v>80.442461111340151</v>
      </c>
      <c r="O204" s="8" t="s">
        <v>911</v>
      </c>
    </row>
    <row r="205" spans="1:15" ht="19.95" hidden="1" customHeight="1">
      <c r="A205" s="8" t="s">
        <v>794</v>
      </c>
      <c r="B205" s="63" t="s">
        <v>795</v>
      </c>
      <c r="C205" s="63"/>
      <c r="D205" s="63"/>
      <c r="E205" s="63"/>
      <c r="F205" s="63"/>
      <c r="G205" s="8" t="s">
        <v>5</v>
      </c>
      <c r="H205" s="8" t="s">
        <v>64</v>
      </c>
      <c r="I205" s="8" t="s">
        <v>7</v>
      </c>
      <c r="J205" s="9">
        <v>69.468000000000004</v>
      </c>
      <c r="K205" s="9">
        <v>4.97</v>
      </c>
      <c r="L205" s="9">
        <v>345.25596000000002</v>
      </c>
      <c r="M205" s="10">
        <v>3.1642235570722918E-2</v>
      </c>
      <c r="N205" s="10">
        <v>80.468491836839874</v>
      </c>
      <c r="O205" s="8" t="s">
        <v>911</v>
      </c>
    </row>
    <row r="206" spans="1:15" ht="28.2" hidden="1" customHeight="1">
      <c r="A206" s="8" t="s">
        <v>168</v>
      </c>
      <c r="B206" s="63" t="s">
        <v>169</v>
      </c>
      <c r="C206" s="63"/>
      <c r="D206" s="63"/>
      <c r="E206" s="63"/>
      <c r="F206" s="63"/>
      <c r="G206" s="8" t="s">
        <v>5</v>
      </c>
      <c r="H206" s="8" t="s">
        <v>57</v>
      </c>
      <c r="I206" s="8" t="s">
        <v>10</v>
      </c>
      <c r="J206" s="23">
        <v>4.9607852400000002E-4</v>
      </c>
      <c r="K206" s="9">
        <v>667525.69999999995</v>
      </c>
      <c r="L206" s="9">
        <v>331.14516398806683</v>
      </c>
      <c r="M206" s="10">
        <v>3.0349000454665813E-2</v>
      </c>
      <c r="N206" s="10">
        <v>80.49345871429675</v>
      </c>
      <c r="O206" s="8" t="s">
        <v>911</v>
      </c>
    </row>
    <row r="207" spans="1:15" ht="15" hidden="1" customHeight="1">
      <c r="A207" s="8" t="s">
        <v>756</v>
      </c>
      <c r="B207" s="63" t="s">
        <v>757</v>
      </c>
      <c r="C207" s="63"/>
      <c r="D207" s="63"/>
      <c r="E207" s="63"/>
      <c r="F207" s="63"/>
      <c r="G207" s="8" t="s">
        <v>5</v>
      </c>
      <c r="H207" s="8" t="s">
        <v>64</v>
      </c>
      <c r="I207" s="8" t="s">
        <v>10</v>
      </c>
      <c r="J207" s="9">
        <v>2</v>
      </c>
      <c r="K207" s="9">
        <v>163.35</v>
      </c>
      <c r="L207" s="9">
        <v>326.7</v>
      </c>
      <c r="M207" s="10">
        <v>2.9941607267127773E-2</v>
      </c>
      <c r="N207" s="10">
        <v>80.518090830214945</v>
      </c>
      <c r="O207" s="8" t="s">
        <v>911</v>
      </c>
    </row>
    <row r="208" spans="1:15" ht="15" hidden="1" customHeight="1">
      <c r="A208" s="8" t="s">
        <v>298</v>
      </c>
      <c r="B208" s="63" t="s">
        <v>299</v>
      </c>
      <c r="C208" s="63"/>
      <c r="D208" s="63"/>
      <c r="E208" s="63"/>
      <c r="F208" s="63"/>
      <c r="G208" s="8" t="s">
        <v>5</v>
      </c>
      <c r="H208" s="8" t="s">
        <v>64</v>
      </c>
      <c r="I208" s="8" t="s">
        <v>7</v>
      </c>
      <c r="J208" s="9">
        <v>252.43719999999999</v>
      </c>
      <c r="K208" s="9">
        <v>1.29</v>
      </c>
      <c r="L208" s="9">
        <v>325.64398799999998</v>
      </c>
      <c r="M208" s="10">
        <v>2.9844825214561582E-2</v>
      </c>
      <c r="N208" s="10">
        <v>80.542643025585647</v>
      </c>
      <c r="O208" s="8" t="s">
        <v>911</v>
      </c>
    </row>
    <row r="209" spans="1:15" ht="19.95" hidden="1" customHeight="1">
      <c r="A209" s="8" t="s">
        <v>850</v>
      </c>
      <c r="B209" s="63" t="s">
        <v>851</v>
      </c>
      <c r="C209" s="63"/>
      <c r="D209" s="63"/>
      <c r="E209" s="63"/>
      <c r="F209" s="63"/>
      <c r="G209" s="8" t="s">
        <v>5</v>
      </c>
      <c r="H209" s="8" t="s">
        <v>64</v>
      </c>
      <c r="I209" s="8" t="s">
        <v>7</v>
      </c>
      <c r="J209" s="9">
        <v>4.4213630000000004</v>
      </c>
      <c r="K209" s="9">
        <v>73.17</v>
      </c>
      <c r="L209" s="9">
        <v>323.51113070999997</v>
      </c>
      <c r="M209" s="10">
        <v>2.9649351766952121E-2</v>
      </c>
      <c r="N209" s="10">
        <v>80.567034625893882</v>
      </c>
      <c r="O209" s="8" t="s">
        <v>911</v>
      </c>
    </row>
    <row r="210" spans="1:15" ht="15" hidden="1" customHeight="1">
      <c r="A210" s="8" t="s">
        <v>618</v>
      </c>
      <c r="B210" s="63" t="s">
        <v>619</v>
      </c>
      <c r="C210" s="63"/>
      <c r="D210" s="63"/>
      <c r="E210" s="63"/>
      <c r="F210" s="63"/>
      <c r="G210" s="8" t="s">
        <v>5</v>
      </c>
      <c r="H210" s="8" t="s">
        <v>64</v>
      </c>
      <c r="I210" s="8" t="s">
        <v>11</v>
      </c>
      <c r="J210" s="9">
        <v>2.2753899999999998</v>
      </c>
      <c r="K210" s="9">
        <v>140.97999999999999</v>
      </c>
      <c r="L210" s="9">
        <v>320.78448220000001</v>
      </c>
      <c r="M210" s="10">
        <v>2.9399458167803309E-2</v>
      </c>
      <c r="N210" s="10">
        <v>80.591220393093892</v>
      </c>
      <c r="O210" s="8" t="s">
        <v>911</v>
      </c>
    </row>
    <row r="211" spans="1:15" ht="19.95" hidden="1" customHeight="1">
      <c r="A211" s="8" t="s">
        <v>340</v>
      </c>
      <c r="B211" s="63" t="s">
        <v>341</v>
      </c>
      <c r="C211" s="63"/>
      <c r="D211" s="63"/>
      <c r="E211" s="63"/>
      <c r="F211" s="63"/>
      <c r="G211" s="8" t="s">
        <v>5</v>
      </c>
      <c r="H211" s="8" t="s">
        <v>64</v>
      </c>
      <c r="I211" s="8" t="s">
        <v>231</v>
      </c>
      <c r="J211" s="9">
        <v>6.4073820000000001</v>
      </c>
      <c r="K211" s="9">
        <v>49.56</v>
      </c>
      <c r="L211" s="9">
        <v>317.54985191999998</v>
      </c>
      <c r="M211" s="10">
        <v>2.9103008735608261E-2</v>
      </c>
      <c r="N211" s="10">
        <v>80.615161874846777</v>
      </c>
      <c r="O211" s="8" t="s">
        <v>911</v>
      </c>
    </row>
    <row r="212" spans="1:15" ht="15" hidden="1" customHeight="1">
      <c r="A212" s="8" t="s">
        <v>502</v>
      </c>
      <c r="B212" s="63" t="s">
        <v>503</v>
      </c>
      <c r="C212" s="63"/>
      <c r="D212" s="63"/>
      <c r="E212" s="63"/>
      <c r="F212" s="63"/>
      <c r="G212" s="8" t="s">
        <v>5</v>
      </c>
      <c r="H212" s="8" t="s">
        <v>64</v>
      </c>
      <c r="I212" s="8" t="s">
        <v>7</v>
      </c>
      <c r="J212" s="9">
        <v>22.152899999999999</v>
      </c>
      <c r="K212" s="9">
        <v>14.24</v>
      </c>
      <c r="L212" s="9">
        <v>315.45729599999999</v>
      </c>
      <c r="M212" s="10">
        <v>2.8911228853327448E-2</v>
      </c>
      <c r="N212" s="10">
        <v>80.638945777406917</v>
      </c>
      <c r="O212" s="8" t="s">
        <v>911</v>
      </c>
    </row>
    <row r="213" spans="1:15" ht="19.95" hidden="1" customHeight="1">
      <c r="A213" s="8" t="s">
        <v>758</v>
      </c>
      <c r="B213" s="63" t="s">
        <v>759</v>
      </c>
      <c r="C213" s="63"/>
      <c r="D213" s="63"/>
      <c r="E213" s="63"/>
      <c r="F213" s="63"/>
      <c r="G213" s="8" t="s">
        <v>5</v>
      </c>
      <c r="H213" s="8" t="s">
        <v>64</v>
      </c>
      <c r="I213" s="8" t="s">
        <v>10</v>
      </c>
      <c r="J213" s="9">
        <v>4</v>
      </c>
      <c r="K213" s="9">
        <v>78</v>
      </c>
      <c r="L213" s="9">
        <v>312</v>
      </c>
      <c r="M213" s="10">
        <v>2.8594372413051319E-2</v>
      </c>
      <c r="N213" s="10">
        <v>80.66246956120392</v>
      </c>
      <c r="O213" s="8" t="s">
        <v>911</v>
      </c>
    </row>
    <row r="214" spans="1:15" ht="15" hidden="1" customHeight="1">
      <c r="A214" s="8" t="s">
        <v>680</v>
      </c>
      <c r="B214" s="63" t="s">
        <v>681</v>
      </c>
      <c r="C214" s="63"/>
      <c r="D214" s="63"/>
      <c r="E214" s="63"/>
      <c r="F214" s="63"/>
      <c r="G214" s="8" t="s">
        <v>5</v>
      </c>
      <c r="H214" s="8" t="s">
        <v>64</v>
      </c>
      <c r="I214" s="8" t="s">
        <v>10</v>
      </c>
      <c r="J214" s="9">
        <v>5</v>
      </c>
      <c r="K214" s="9">
        <v>61.97</v>
      </c>
      <c r="L214" s="9">
        <v>309.85000000000002</v>
      </c>
      <c r="M214" s="10">
        <v>2.8397327859563948E-2</v>
      </c>
      <c r="N214" s="10">
        <v>80.685831242003616</v>
      </c>
      <c r="O214" s="8" t="s">
        <v>911</v>
      </c>
    </row>
    <row r="215" spans="1:15" ht="15" hidden="1" customHeight="1">
      <c r="A215" s="8" t="s">
        <v>229</v>
      </c>
      <c r="B215" s="63" t="s">
        <v>230</v>
      </c>
      <c r="C215" s="63"/>
      <c r="D215" s="63"/>
      <c r="E215" s="63"/>
      <c r="F215" s="63"/>
      <c r="G215" s="8" t="s">
        <v>5</v>
      </c>
      <c r="H215" s="8" t="s">
        <v>64</v>
      </c>
      <c r="I215" s="8" t="s">
        <v>231</v>
      </c>
      <c r="J215" s="9">
        <v>10.602516</v>
      </c>
      <c r="K215" s="9">
        <v>28.91</v>
      </c>
      <c r="L215" s="9">
        <v>306.51873755999998</v>
      </c>
      <c r="M215" s="10">
        <v>2.8092022222336473E-2</v>
      </c>
      <c r="N215" s="10">
        <v>80.708941097681887</v>
      </c>
      <c r="O215" s="8" t="s">
        <v>911</v>
      </c>
    </row>
    <row r="216" spans="1:15" ht="19.95" hidden="1" customHeight="1">
      <c r="A216" s="8" t="s">
        <v>644</v>
      </c>
      <c r="B216" s="63" t="s">
        <v>645</v>
      </c>
      <c r="C216" s="63"/>
      <c r="D216" s="63"/>
      <c r="E216" s="63"/>
      <c r="F216" s="63"/>
      <c r="G216" s="8" t="s">
        <v>5</v>
      </c>
      <c r="H216" s="8" t="s">
        <v>64</v>
      </c>
      <c r="I216" s="8" t="s">
        <v>10</v>
      </c>
      <c r="J216" s="9">
        <v>2</v>
      </c>
      <c r="K216" s="9">
        <v>151.54</v>
      </c>
      <c r="L216" s="9">
        <v>303.08</v>
      </c>
      <c r="M216" s="10">
        <v>2.7776866637652543E-2</v>
      </c>
      <c r="N216" s="10">
        <v>80.731792342531861</v>
      </c>
      <c r="O216" s="8" t="s">
        <v>911</v>
      </c>
    </row>
    <row r="217" spans="1:15" ht="19.95" hidden="1" customHeight="1">
      <c r="A217" s="8" t="s">
        <v>624</v>
      </c>
      <c r="B217" s="63" t="s">
        <v>625</v>
      </c>
      <c r="C217" s="63"/>
      <c r="D217" s="63"/>
      <c r="E217" s="63"/>
      <c r="F217" s="63"/>
      <c r="G217" s="8" t="s">
        <v>5</v>
      </c>
      <c r="H217" s="8" t="s">
        <v>64</v>
      </c>
      <c r="I217" s="8" t="s">
        <v>10</v>
      </c>
      <c r="J217" s="9">
        <v>2</v>
      </c>
      <c r="K217" s="9">
        <v>149.06</v>
      </c>
      <c r="L217" s="9">
        <v>298.12</v>
      </c>
      <c r="M217" s="10">
        <v>2.7322289435188649E-2</v>
      </c>
      <c r="N217" s="10">
        <v>80.754269619536871</v>
      </c>
      <c r="O217" s="8" t="s">
        <v>911</v>
      </c>
    </row>
    <row r="218" spans="1:15" ht="15" hidden="1" customHeight="1">
      <c r="A218" s="8" t="s">
        <v>200</v>
      </c>
      <c r="B218" s="63" t="s">
        <v>201</v>
      </c>
      <c r="C218" s="63"/>
      <c r="D218" s="63"/>
      <c r="E218" s="63"/>
      <c r="F218" s="63"/>
      <c r="G218" s="8" t="s">
        <v>5</v>
      </c>
      <c r="H218" s="8" t="s">
        <v>64</v>
      </c>
      <c r="I218" s="8" t="s">
        <v>11</v>
      </c>
      <c r="J218" s="9">
        <v>12.04284</v>
      </c>
      <c r="K218" s="9">
        <v>24.48</v>
      </c>
      <c r="L218" s="9">
        <v>294.80872319999997</v>
      </c>
      <c r="M218" s="10">
        <v>2.701881545447744E-2</v>
      </c>
      <c r="N218" s="10">
        <v>80.776496579355339</v>
      </c>
      <c r="O218" s="8" t="s">
        <v>911</v>
      </c>
    </row>
    <row r="219" spans="1:15" ht="15" hidden="1" customHeight="1">
      <c r="A219" s="8" t="s">
        <v>418</v>
      </c>
      <c r="B219" s="63" t="s">
        <v>419</v>
      </c>
      <c r="C219" s="63"/>
      <c r="D219" s="63"/>
      <c r="E219" s="63"/>
      <c r="F219" s="63"/>
      <c r="G219" s="8" t="s">
        <v>5</v>
      </c>
      <c r="H219" s="8" t="s">
        <v>64</v>
      </c>
      <c r="I219" s="8" t="s">
        <v>7</v>
      </c>
      <c r="J219" s="9">
        <v>26.526304</v>
      </c>
      <c r="K219" s="9">
        <v>10.96</v>
      </c>
      <c r="L219" s="9">
        <v>290.72829184</v>
      </c>
      <c r="M219" s="10">
        <v>2.6644849512446243E-2</v>
      </c>
      <c r="N219" s="10">
        <v>80.798415920462588</v>
      </c>
      <c r="O219" s="8" t="s">
        <v>911</v>
      </c>
    </row>
    <row r="220" spans="1:15" ht="15" hidden="1" customHeight="1">
      <c r="A220" s="8" t="s">
        <v>650</v>
      </c>
      <c r="B220" s="63" t="s">
        <v>651</v>
      </c>
      <c r="C220" s="63"/>
      <c r="D220" s="63"/>
      <c r="E220" s="63"/>
      <c r="F220" s="63"/>
      <c r="G220" s="8" t="s">
        <v>5</v>
      </c>
      <c r="H220" s="8" t="s">
        <v>64</v>
      </c>
      <c r="I220" s="8" t="s">
        <v>10</v>
      </c>
      <c r="J220" s="9">
        <v>11</v>
      </c>
      <c r="K220" s="9">
        <v>26.02</v>
      </c>
      <c r="L220" s="9">
        <v>286.22000000000003</v>
      </c>
      <c r="M220" s="10">
        <v>2.6231670743793428E-2</v>
      </c>
      <c r="N220" s="10">
        <v>80.819995976226622</v>
      </c>
      <c r="O220" s="8" t="s">
        <v>911</v>
      </c>
    </row>
    <row r="221" spans="1:15" ht="15" hidden="1" customHeight="1">
      <c r="A221" s="8" t="s">
        <v>648</v>
      </c>
      <c r="B221" s="63" t="s">
        <v>649</v>
      </c>
      <c r="C221" s="63"/>
      <c r="D221" s="63"/>
      <c r="E221" s="63"/>
      <c r="F221" s="63"/>
      <c r="G221" s="8" t="s">
        <v>5</v>
      </c>
      <c r="H221" s="8" t="s">
        <v>64</v>
      </c>
      <c r="I221" s="8" t="s">
        <v>10</v>
      </c>
      <c r="J221" s="9">
        <v>5</v>
      </c>
      <c r="K221" s="9">
        <v>57.22</v>
      </c>
      <c r="L221" s="9">
        <v>286.10000000000002</v>
      </c>
      <c r="M221" s="10">
        <v>2.6220672908249944E-2</v>
      </c>
      <c r="N221" s="10">
        <v>80.841566984381487</v>
      </c>
      <c r="O221" s="8" t="s">
        <v>911</v>
      </c>
    </row>
    <row r="222" spans="1:15" ht="15" hidden="1" customHeight="1">
      <c r="A222" s="8" t="s">
        <v>450</v>
      </c>
      <c r="B222" s="63" t="s">
        <v>451</v>
      </c>
      <c r="C222" s="63"/>
      <c r="D222" s="63"/>
      <c r="E222" s="63"/>
      <c r="F222" s="63"/>
      <c r="G222" s="8" t="s">
        <v>5</v>
      </c>
      <c r="H222" s="8" t="s">
        <v>64</v>
      </c>
      <c r="I222" s="8" t="s">
        <v>10</v>
      </c>
      <c r="J222" s="9">
        <v>8</v>
      </c>
      <c r="K222" s="9">
        <v>35.409999999999997</v>
      </c>
      <c r="L222" s="9">
        <v>283.27999999999997</v>
      </c>
      <c r="M222" s="10">
        <v>2.5962223772978129E-2</v>
      </c>
      <c r="N222" s="10">
        <v>80.862925373721296</v>
      </c>
      <c r="O222" s="8" t="s">
        <v>911</v>
      </c>
    </row>
    <row r="223" spans="1:15" ht="15" hidden="1" customHeight="1">
      <c r="A223" s="8" t="s">
        <v>536</v>
      </c>
      <c r="B223" s="63" t="s">
        <v>537</v>
      </c>
      <c r="C223" s="63"/>
      <c r="D223" s="63"/>
      <c r="E223" s="63"/>
      <c r="F223" s="63"/>
      <c r="G223" s="8" t="s">
        <v>5</v>
      </c>
      <c r="H223" s="8" t="s">
        <v>64</v>
      </c>
      <c r="I223" s="8" t="s">
        <v>10</v>
      </c>
      <c r="J223" s="9">
        <v>12</v>
      </c>
      <c r="K223" s="9">
        <v>23.53</v>
      </c>
      <c r="L223" s="9">
        <v>282.36</v>
      </c>
      <c r="M223" s="10">
        <v>2.5877907033811442E-2</v>
      </c>
      <c r="N223" s="10">
        <v>80.884214398057594</v>
      </c>
      <c r="O223" s="8" t="s">
        <v>911</v>
      </c>
    </row>
    <row r="224" spans="1:15" ht="15" hidden="1" customHeight="1">
      <c r="A224" s="8" t="s">
        <v>522</v>
      </c>
      <c r="B224" s="63" t="s">
        <v>523</v>
      </c>
      <c r="C224" s="63"/>
      <c r="D224" s="63"/>
      <c r="E224" s="63"/>
      <c r="F224" s="63"/>
      <c r="G224" s="8" t="s">
        <v>5</v>
      </c>
      <c r="H224" s="8" t="s">
        <v>64</v>
      </c>
      <c r="I224" s="8" t="s">
        <v>10</v>
      </c>
      <c r="J224" s="9">
        <v>4</v>
      </c>
      <c r="K224" s="9">
        <v>68.28</v>
      </c>
      <c r="L224" s="9">
        <v>273.12</v>
      </c>
      <c r="M224" s="10">
        <v>2.5031073696963384E-2</v>
      </c>
      <c r="N224" s="10">
        <v>80.904806756489108</v>
      </c>
      <c r="O224" s="8" t="s">
        <v>911</v>
      </c>
    </row>
    <row r="225" spans="1:15" ht="15" hidden="1" customHeight="1">
      <c r="A225" s="8" t="s">
        <v>412</v>
      </c>
      <c r="B225" s="63" t="s">
        <v>413</v>
      </c>
      <c r="C225" s="63"/>
      <c r="D225" s="63"/>
      <c r="E225" s="63"/>
      <c r="F225" s="63"/>
      <c r="G225" s="8" t="s">
        <v>5</v>
      </c>
      <c r="H225" s="8" t="s">
        <v>64</v>
      </c>
      <c r="I225" s="8" t="s">
        <v>7</v>
      </c>
      <c r="J225" s="9">
        <v>53.461835000000001</v>
      </c>
      <c r="K225" s="9">
        <v>5.08</v>
      </c>
      <c r="L225" s="9">
        <v>271.5861218</v>
      </c>
      <c r="M225" s="10">
        <v>2.489049586206896E-2</v>
      </c>
      <c r="N225" s="10">
        <v>80.925283003936528</v>
      </c>
      <c r="O225" s="8" t="s">
        <v>911</v>
      </c>
    </row>
    <row r="226" spans="1:15" ht="15" hidden="1" customHeight="1">
      <c r="A226" s="8" t="s">
        <v>410</v>
      </c>
      <c r="B226" s="63" t="s">
        <v>411</v>
      </c>
      <c r="C226" s="63"/>
      <c r="D226" s="63"/>
      <c r="E226" s="63"/>
      <c r="F226" s="63"/>
      <c r="G226" s="8" t="s">
        <v>5</v>
      </c>
      <c r="H226" s="8" t="s">
        <v>64</v>
      </c>
      <c r="I226" s="8" t="s">
        <v>10</v>
      </c>
      <c r="J226" s="9">
        <v>78.180000000000007</v>
      </c>
      <c r="K226" s="9">
        <v>3.44</v>
      </c>
      <c r="L226" s="9">
        <v>268.93920000000003</v>
      </c>
      <c r="M226" s="10">
        <v>2.4647909106628497E-2</v>
      </c>
      <c r="N226" s="10">
        <v>80.945559450015125</v>
      </c>
      <c r="O226" s="8" t="s">
        <v>911</v>
      </c>
    </row>
    <row r="227" spans="1:15" ht="19.95" hidden="1" customHeight="1">
      <c r="A227" s="8" t="s">
        <v>352</v>
      </c>
      <c r="B227" s="63" t="s">
        <v>353</v>
      </c>
      <c r="C227" s="63"/>
      <c r="D227" s="63"/>
      <c r="E227" s="63"/>
      <c r="F227" s="63"/>
      <c r="G227" s="8" t="s">
        <v>5</v>
      </c>
      <c r="H227" s="8" t="s">
        <v>64</v>
      </c>
      <c r="I227" s="8" t="s">
        <v>8</v>
      </c>
      <c r="J227" s="9">
        <v>15.392148000000001</v>
      </c>
      <c r="K227" s="9">
        <v>17.47</v>
      </c>
      <c r="L227" s="9">
        <v>268.90082555999999</v>
      </c>
      <c r="M227" s="10">
        <v>2.464439214179355E-2</v>
      </c>
      <c r="N227" s="10">
        <v>80.965833634191469</v>
      </c>
      <c r="O227" s="8" t="s">
        <v>911</v>
      </c>
    </row>
    <row r="228" spans="1:15" ht="19.95" hidden="1" customHeight="1">
      <c r="A228" s="8" t="s">
        <v>428</v>
      </c>
      <c r="B228" s="63" t="s">
        <v>429</v>
      </c>
      <c r="C228" s="63"/>
      <c r="D228" s="63"/>
      <c r="E228" s="63"/>
      <c r="F228" s="63"/>
      <c r="G228" s="8" t="s">
        <v>5</v>
      </c>
      <c r="H228" s="8" t="s">
        <v>64</v>
      </c>
      <c r="I228" s="8" t="s">
        <v>10</v>
      </c>
      <c r="J228" s="9">
        <v>5</v>
      </c>
      <c r="K228" s="9">
        <v>52.77</v>
      </c>
      <c r="L228" s="9">
        <v>263.85000000000002</v>
      </c>
      <c r="M228" s="10">
        <v>2.4181490901229459E-2</v>
      </c>
      <c r="N228" s="10">
        <v>80.985727064815947</v>
      </c>
      <c r="O228" s="8" t="s">
        <v>911</v>
      </c>
    </row>
    <row r="229" spans="1:15" ht="19.95" hidden="1" customHeight="1">
      <c r="A229" s="8" t="s">
        <v>236</v>
      </c>
      <c r="B229" s="63" t="s">
        <v>237</v>
      </c>
      <c r="C229" s="63"/>
      <c r="D229" s="63"/>
      <c r="E229" s="63"/>
      <c r="F229" s="63"/>
      <c r="G229" s="8" t="s">
        <v>5</v>
      </c>
      <c r="H229" s="8" t="s">
        <v>64</v>
      </c>
      <c r="I229" s="8" t="s">
        <v>11</v>
      </c>
      <c r="J229" s="9">
        <v>28.908000000000001</v>
      </c>
      <c r="K229" s="9">
        <v>9.0500000000000007</v>
      </c>
      <c r="L229" s="9">
        <v>261.61739999999998</v>
      </c>
      <c r="M229" s="10">
        <v>2.3976876170942983E-2</v>
      </c>
      <c r="N229" s="10">
        <v>81.005451606736258</v>
      </c>
      <c r="O229" s="8" t="s">
        <v>911</v>
      </c>
    </row>
    <row r="230" spans="1:15" ht="19.95" hidden="1" customHeight="1">
      <c r="A230" s="8" t="s">
        <v>78</v>
      </c>
      <c r="B230" s="63" t="s">
        <v>79</v>
      </c>
      <c r="C230" s="63"/>
      <c r="D230" s="63"/>
      <c r="E230" s="63"/>
      <c r="F230" s="63"/>
      <c r="G230" s="8" t="s">
        <v>5</v>
      </c>
      <c r="H230" s="8" t="s">
        <v>64</v>
      </c>
      <c r="I230" s="8" t="s">
        <v>7</v>
      </c>
      <c r="J230" s="9">
        <v>47.856459999999998</v>
      </c>
      <c r="K230" s="9">
        <v>5.44</v>
      </c>
      <c r="L230" s="9">
        <v>260.33914240000001</v>
      </c>
      <c r="M230" s="10">
        <v>2.3859725613717946E-2</v>
      </c>
      <c r="N230" s="10">
        <v>81.025079640825609</v>
      </c>
      <c r="O230" s="8" t="s">
        <v>911</v>
      </c>
    </row>
    <row r="231" spans="1:15" ht="19.95" hidden="1" customHeight="1">
      <c r="A231" s="8" t="s">
        <v>846</v>
      </c>
      <c r="B231" s="63" t="s">
        <v>847</v>
      </c>
      <c r="C231" s="63"/>
      <c r="D231" s="63"/>
      <c r="E231" s="63"/>
      <c r="F231" s="63"/>
      <c r="G231" s="8" t="s">
        <v>5</v>
      </c>
      <c r="H231" s="8" t="s">
        <v>64</v>
      </c>
      <c r="I231" s="8" t="s">
        <v>7</v>
      </c>
      <c r="J231" s="9">
        <v>62.0366</v>
      </c>
      <c r="K231" s="9">
        <v>4.1900000000000004</v>
      </c>
      <c r="L231" s="9">
        <v>259.93335400000001</v>
      </c>
      <c r="M231" s="10">
        <v>2.3822535662979174E-2</v>
      </c>
      <c r="N231" s="10">
        <v>81.04467751621776</v>
      </c>
      <c r="O231" s="8" t="s">
        <v>911</v>
      </c>
    </row>
    <row r="232" spans="1:15" ht="15" hidden="1" customHeight="1">
      <c r="A232" s="8" t="s">
        <v>436</v>
      </c>
      <c r="B232" s="63" t="s">
        <v>437</v>
      </c>
      <c r="C232" s="63"/>
      <c r="D232" s="63"/>
      <c r="E232" s="63"/>
      <c r="F232" s="63"/>
      <c r="G232" s="8" t="s">
        <v>5</v>
      </c>
      <c r="H232" s="8" t="s">
        <v>64</v>
      </c>
      <c r="I232" s="8" t="s">
        <v>10</v>
      </c>
      <c r="J232" s="9">
        <v>380.36520000000002</v>
      </c>
      <c r="K232" s="9">
        <v>0.67</v>
      </c>
      <c r="L232" s="9">
        <v>254.844684</v>
      </c>
      <c r="M232" s="10">
        <v>2.3356166031353785E-2</v>
      </c>
      <c r="N232" s="10">
        <v>81.063891622188379</v>
      </c>
      <c r="O232" s="8" t="s">
        <v>911</v>
      </c>
    </row>
    <row r="233" spans="1:15" ht="15" hidden="1" customHeight="1">
      <c r="A233" s="8" t="s">
        <v>61</v>
      </c>
      <c r="B233" s="63" t="s">
        <v>62</v>
      </c>
      <c r="C233" s="63"/>
      <c r="D233" s="63"/>
      <c r="E233" s="63"/>
      <c r="F233" s="63"/>
      <c r="G233" s="8" t="s">
        <v>5</v>
      </c>
      <c r="H233" s="8" t="s">
        <v>60</v>
      </c>
      <c r="I233" s="8" t="s">
        <v>63</v>
      </c>
      <c r="J233" s="9">
        <v>257.00956255520072</v>
      </c>
      <c r="K233" s="9">
        <v>0.98</v>
      </c>
      <c r="L233" s="9">
        <v>251.86937130409669</v>
      </c>
      <c r="M233" s="10">
        <v>2.3083482700353979E-2</v>
      </c>
      <c r="N233" s="10">
        <v>81.082881045865022</v>
      </c>
      <c r="O233" s="8" t="s">
        <v>911</v>
      </c>
    </row>
    <row r="234" spans="1:15" ht="15" hidden="1" customHeight="1">
      <c r="A234" s="8" t="s">
        <v>448</v>
      </c>
      <c r="B234" s="63" t="s">
        <v>449</v>
      </c>
      <c r="C234" s="63"/>
      <c r="D234" s="63"/>
      <c r="E234" s="63"/>
      <c r="F234" s="63"/>
      <c r="G234" s="8" t="s">
        <v>5</v>
      </c>
      <c r="H234" s="8" t="s">
        <v>64</v>
      </c>
      <c r="I234" s="8" t="s">
        <v>10</v>
      </c>
      <c r="J234" s="9">
        <v>4.0187999999999997</v>
      </c>
      <c r="K234" s="9">
        <v>61.4</v>
      </c>
      <c r="L234" s="9">
        <v>246.75432000000001</v>
      </c>
      <c r="M234" s="10">
        <v>2.2614695258362939E-2</v>
      </c>
      <c r="N234" s="10">
        <v>81.101485192185237</v>
      </c>
      <c r="O234" s="8" t="s">
        <v>911</v>
      </c>
    </row>
    <row r="235" spans="1:15" ht="15" hidden="1" customHeight="1">
      <c r="A235" s="8" t="s">
        <v>362</v>
      </c>
      <c r="B235" s="63" t="s">
        <v>363</v>
      </c>
      <c r="C235" s="63"/>
      <c r="D235" s="63"/>
      <c r="E235" s="63"/>
      <c r="F235" s="63"/>
      <c r="G235" s="8" t="s">
        <v>5</v>
      </c>
      <c r="H235" s="8" t="s">
        <v>64</v>
      </c>
      <c r="I235" s="8" t="s">
        <v>73</v>
      </c>
      <c r="J235" s="9">
        <v>12.151165000000001</v>
      </c>
      <c r="K235" s="9">
        <v>20</v>
      </c>
      <c r="L235" s="9">
        <v>243.02330000000001</v>
      </c>
      <c r="M235" s="10">
        <v>2.227275238861761E-2</v>
      </c>
      <c r="N235" s="10">
        <v>81.119808108654311</v>
      </c>
      <c r="O235" s="8" t="s">
        <v>911</v>
      </c>
    </row>
    <row r="236" spans="1:15" ht="19.95" hidden="1" customHeight="1">
      <c r="A236" s="8" t="s">
        <v>404</v>
      </c>
      <c r="B236" s="63" t="s">
        <v>405</v>
      </c>
      <c r="C236" s="63"/>
      <c r="D236" s="63"/>
      <c r="E236" s="63"/>
      <c r="F236" s="63"/>
      <c r="G236" s="8" t="s">
        <v>5</v>
      </c>
      <c r="H236" s="8" t="s">
        <v>64</v>
      </c>
      <c r="I236" s="8" t="s">
        <v>10</v>
      </c>
      <c r="J236" s="9">
        <v>97.817999999999998</v>
      </c>
      <c r="K236" s="9">
        <v>2.48</v>
      </c>
      <c r="L236" s="9">
        <v>242.58864</v>
      </c>
      <c r="M236" s="10">
        <v>2.2232916395306532E-2</v>
      </c>
      <c r="N236" s="10">
        <v>81.138097850556477</v>
      </c>
      <c r="O236" s="8" t="s">
        <v>911</v>
      </c>
    </row>
    <row r="237" spans="1:15" ht="15" hidden="1" customHeight="1">
      <c r="A237" s="8" t="s">
        <v>532</v>
      </c>
      <c r="B237" s="63" t="s">
        <v>533</v>
      </c>
      <c r="C237" s="63"/>
      <c r="D237" s="63"/>
      <c r="E237" s="63"/>
      <c r="F237" s="63"/>
      <c r="G237" s="8" t="s">
        <v>5</v>
      </c>
      <c r="H237" s="8" t="s">
        <v>64</v>
      </c>
      <c r="I237" s="8" t="s">
        <v>10</v>
      </c>
      <c r="J237" s="9">
        <v>61</v>
      </c>
      <c r="K237" s="9">
        <v>3.97</v>
      </c>
      <c r="L237" s="9">
        <v>242.17</v>
      </c>
      <c r="M237" s="10">
        <v>2.2194548613040505E-2</v>
      </c>
      <c r="N237" s="10">
        <v>81.156356679794044</v>
      </c>
      <c r="O237" s="8" t="s">
        <v>911</v>
      </c>
    </row>
    <row r="238" spans="1:15" ht="15" hidden="1" customHeight="1">
      <c r="A238" s="8" t="s">
        <v>688</v>
      </c>
      <c r="B238" s="63" t="s">
        <v>689</v>
      </c>
      <c r="C238" s="63"/>
      <c r="D238" s="63"/>
      <c r="E238" s="63"/>
      <c r="F238" s="63"/>
      <c r="G238" s="8" t="s">
        <v>5</v>
      </c>
      <c r="H238" s="8" t="s">
        <v>64</v>
      </c>
      <c r="I238" s="8" t="s">
        <v>10</v>
      </c>
      <c r="J238" s="9">
        <v>5</v>
      </c>
      <c r="K238" s="9">
        <v>46.89</v>
      </c>
      <c r="L238" s="9">
        <v>234.45</v>
      </c>
      <c r="M238" s="10">
        <v>2.1487021193076543E-2</v>
      </c>
      <c r="N238" s="10">
        <v>81.174033446176125</v>
      </c>
      <c r="O238" s="8" t="s">
        <v>911</v>
      </c>
    </row>
    <row r="239" spans="1:15" ht="15" hidden="1" customHeight="1">
      <c r="A239" s="8" t="s">
        <v>712</v>
      </c>
      <c r="B239" s="63" t="s">
        <v>713</v>
      </c>
      <c r="C239" s="63"/>
      <c r="D239" s="63"/>
      <c r="E239" s="63"/>
      <c r="F239" s="63"/>
      <c r="G239" s="8" t="s">
        <v>5</v>
      </c>
      <c r="H239" s="8" t="s">
        <v>64</v>
      </c>
      <c r="I239" s="8" t="s">
        <v>7</v>
      </c>
      <c r="J239" s="9">
        <v>46.783000000000001</v>
      </c>
      <c r="K239" s="9">
        <v>4.96</v>
      </c>
      <c r="L239" s="9">
        <v>232.04367999999999</v>
      </c>
      <c r="M239" s="10">
        <v>2.1266485262868291E-2</v>
      </c>
      <c r="N239" s="10">
        <v>81.191528506407707</v>
      </c>
      <c r="O239" s="8" t="s">
        <v>911</v>
      </c>
    </row>
    <row r="240" spans="1:15" ht="15" hidden="1" customHeight="1">
      <c r="A240" s="8" t="s">
        <v>800</v>
      </c>
      <c r="B240" s="63" t="s">
        <v>801</v>
      </c>
      <c r="C240" s="63"/>
      <c r="D240" s="63"/>
      <c r="E240" s="63"/>
      <c r="F240" s="63"/>
      <c r="G240" s="8" t="s">
        <v>5</v>
      </c>
      <c r="H240" s="8" t="s">
        <v>64</v>
      </c>
      <c r="I240" s="8" t="s">
        <v>10</v>
      </c>
      <c r="J240" s="9">
        <v>24</v>
      </c>
      <c r="K240" s="9">
        <v>9.36</v>
      </c>
      <c r="L240" s="9">
        <v>224.64</v>
      </c>
      <c r="M240" s="10">
        <v>2.058794813739695E-2</v>
      </c>
      <c r="N240" s="10">
        <v>81.208465630741543</v>
      </c>
      <c r="O240" s="8" t="s">
        <v>911</v>
      </c>
    </row>
    <row r="241" spans="1:15" ht="15" hidden="1" customHeight="1">
      <c r="A241" s="8" t="s">
        <v>744</v>
      </c>
      <c r="B241" s="63" t="s">
        <v>745</v>
      </c>
      <c r="C241" s="63"/>
      <c r="D241" s="63"/>
      <c r="E241" s="63"/>
      <c r="F241" s="63"/>
      <c r="G241" s="8" t="s">
        <v>5</v>
      </c>
      <c r="H241" s="8" t="s">
        <v>64</v>
      </c>
      <c r="I241" s="8" t="s">
        <v>10</v>
      </c>
      <c r="J241" s="9">
        <v>3</v>
      </c>
      <c r="K241" s="9">
        <v>73.2</v>
      </c>
      <c r="L241" s="9">
        <v>219.6</v>
      </c>
      <c r="M241" s="10">
        <v>2.0126039044570734E-2</v>
      </c>
      <c r="N241" s="10">
        <v>81.225022755490983</v>
      </c>
      <c r="O241" s="8" t="s">
        <v>911</v>
      </c>
    </row>
    <row r="242" spans="1:15" ht="15" hidden="1" customHeight="1">
      <c r="A242" s="8" t="s">
        <v>392</v>
      </c>
      <c r="B242" s="63" t="s">
        <v>393</v>
      </c>
      <c r="C242" s="63"/>
      <c r="D242" s="63"/>
      <c r="E242" s="63"/>
      <c r="F242" s="63"/>
      <c r="G242" s="8" t="s">
        <v>5</v>
      </c>
      <c r="H242" s="8" t="s">
        <v>64</v>
      </c>
      <c r="I242" s="8" t="s">
        <v>10</v>
      </c>
      <c r="J242" s="9">
        <v>9.7349209999999999</v>
      </c>
      <c r="K242" s="9">
        <v>22.53</v>
      </c>
      <c r="L242" s="9">
        <v>219.32777013</v>
      </c>
      <c r="M242" s="10">
        <v>2.0101089550068372E-2</v>
      </c>
      <c r="N242" s="10">
        <v>81.241558769152391</v>
      </c>
      <c r="O242" s="8" t="s">
        <v>911</v>
      </c>
    </row>
    <row r="243" spans="1:15" ht="15" hidden="1" customHeight="1">
      <c r="A243" s="8" t="s">
        <v>420</v>
      </c>
      <c r="B243" s="63" t="s">
        <v>421</v>
      </c>
      <c r="C243" s="63"/>
      <c r="D243" s="63"/>
      <c r="E243" s="63"/>
      <c r="F243" s="63"/>
      <c r="G243" s="8" t="s">
        <v>5</v>
      </c>
      <c r="H243" s="8" t="s">
        <v>64</v>
      </c>
      <c r="I243" s="8" t="s">
        <v>7</v>
      </c>
      <c r="J243" s="9">
        <v>12.539135</v>
      </c>
      <c r="K243" s="9">
        <v>17.21</v>
      </c>
      <c r="L243" s="9">
        <v>215.79851335000001</v>
      </c>
      <c r="M243" s="10">
        <v>1.9777638002925403E-2</v>
      </c>
      <c r="N243" s="10">
        <v>81.257828632311231</v>
      </c>
      <c r="O243" s="8" t="s">
        <v>911</v>
      </c>
    </row>
    <row r="244" spans="1:15" ht="19.95" hidden="1" customHeight="1">
      <c r="A244" s="8" t="s">
        <v>322</v>
      </c>
      <c r="B244" s="63" t="s">
        <v>323</v>
      </c>
      <c r="C244" s="63"/>
      <c r="D244" s="63"/>
      <c r="E244" s="63"/>
      <c r="F244" s="63"/>
      <c r="G244" s="8" t="s">
        <v>5</v>
      </c>
      <c r="H244" s="8" t="s">
        <v>64</v>
      </c>
      <c r="I244" s="8" t="s">
        <v>11</v>
      </c>
      <c r="J244" s="9">
        <v>5.8060400000000003</v>
      </c>
      <c r="K244" s="9">
        <v>36.590000000000003</v>
      </c>
      <c r="L244" s="9">
        <v>212.4430036</v>
      </c>
      <c r="M244" s="10">
        <v>1.9470110132966675E-2</v>
      </c>
      <c r="N244" s="10">
        <v>81.273845916381219</v>
      </c>
      <c r="O244" s="8" t="s">
        <v>911</v>
      </c>
    </row>
    <row r="245" spans="1:15" ht="15" hidden="1" customHeight="1">
      <c r="A245" s="8" t="s">
        <v>288</v>
      </c>
      <c r="B245" s="63" t="s">
        <v>289</v>
      </c>
      <c r="C245" s="63"/>
      <c r="D245" s="63"/>
      <c r="E245" s="63"/>
      <c r="F245" s="63"/>
      <c r="G245" s="8" t="s">
        <v>5</v>
      </c>
      <c r="H245" s="8" t="s">
        <v>64</v>
      </c>
      <c r="I245" s="8" t="s">
        <v>11</v>
      </c>
      <c r="J245" s="9">
        <v>51.691299999999998</v>
      </c>
      <c r="K245" s="9">
        <v>4.0199999999999996</v>
      </c>
      <c r="L245" s="9">
        <v>207.799026</v>
      </c>
      <c r="M245" s="10">
        <v>1.9044495950363248E-2</v>
      </c>
      <c r="N245" s="10">
        <v>81.289512605596528</v>
      </c>
      <c r="O245" s="8" t="s">
        <v>911</v>
      </c>
    </row>
    <row r="246" spans="1:15" ht="19.95" hidden="1" customHeight="1">
      <c r="A246" s="8" t="s">
        <v>598</v>
      </c>
      <c r="B246" s="63" t="s">
        <v>599</v>
      </c>
      <c r="C246" s="63"/>
      <c r="D246" s="63"/>
      <c r="E246" s="63"/>
      <c r="F246" s="63"/>
      <c r="G246" s="8" t="s">
        <v>5</v>
      </c>
      <c r="H246" s="8" t="s">
        <v>64</v>
      </c>
      <c r="I246" s="8" t="s">
        <v>10</v>
      </c>
      <c r="J246" s="9">
        <v>2</v>
      </c>
      <c r="K246" s="9">
        <v>102.43</v>
      </c>
      <c r="L246" s="9">
        <v>204.86</v>
      </c>
      <c r="M246" s="10">
        <v>1.8775138245313117E-2</v>
      </c>
      <c r="N246" s="10">
        <v>81.304958382355039</v>
      </c>
      <c r="O246" s="8" t="s">
        <v>911</v>
      </c>
    </row>
    <row r="247" spans="1:15" ht="15" hidden="1" customHeight="1">
      <c r="A247" s="8" t="s">
        <v>868</v>
      </c>
      <c r="B247" s="63" t="s">
        <v>869</v>
      </c>
      <c r="C247" s="63"/>
      <c r="D247" s="63"/>
      <c r="E247" s="63"/>
      <c r="F247" s="63"/>
      <c r="G247" s="8" t="s">
        <v>5</v>
      </c>
      <c r="H247" s="8" t="s">
        <v>64</v>
      </c>
      <c r="I247" s="8" t="s">
        <v>10</v>
      </c>
      <c r="J247" s="9">
        <v>4</v>
      </c>
      <c r="K247" s="9">
        <v>50.79</v>
      </c>
      <c r="L247" s="9">
        <v>203.16</v>
      </c>
      <c r="M247" s="10">
        <v>1.8619335575113801E-2</v>
      </c>
      <c r="N247" s="10">
        <v>81.320275984650564</v>
      </c>
      <c r="O247" s="8" t="s">
        <v>911</v>
      </c>
    </row>
    <row r="248" spans="1:15" ht="15" hidden="1" customHeight="1">
      <c r="A248" s="8" t="s">
        <v>766</v>
      </c>
      <c r="B248" s="63" t="s">
        <v>767</v>
      </c>
      <c r="C248" s="63"/>
      <c r="D248" s="63"/>
      <c r="E248" s="63"/>
      <c r="F248" s="63"/>
      <c r="G248" s="8" t="s">
        <v>5</v>
      </c>
      <c r="H248" s="8" t="s">
        <v>64</v>
      </c>
      <c r="I248" s="8" t="s">
        <v>7</v>
      </c>
      <c r="J248" s="9">
        <v>61.050510000000003</v>
      </c>
      <c r="K248" s="9">
        <v>3.26</v>
      </c>
      <c r="L248" s="9">
        <v>199.0246626</v>
      </c>
      <c r="M248" s="10">
        <v>1.8240337569763738E-2</v>
      </c>
      <c r="N248" s="10">
        <v>81.335281444430308</v>
      </c>
      <c r="O248" s="8" t="s">
        <v>911</v>
      </c>
    </row>
    <row r="249" spans="1:15" ht="19.95" hidden="1" customHeight="1">
      <c r="A249" s="8" t="s">
        <v>242</v>
      </c>
      <c r="B249" s="63" t="s">
        <v>243</v>
      </c>
      <c r="C249" s="63"/>
      <c r="D249" s="63"/>
      <c r="E249" s="63"/>
      <c r="F249" s="63"/>
      <c r="G249" s="8" t="s">
        <v>5</v>
      </c>
      <c r="H249" s="8" t="s">
        <v>64</v>
      </c>
      <c r="I249" s="8" t="s">
        <v>231</v>
      </c>
      <c r="J249" s="9">
        <v>1.0117799999999999</v>
      </c>
      <c r="K249" s="9">
        <v>196.2</v>
      </c>
      <c r="L249" s="9">
        <v>198.511236</v>
      </c>
      <c r="M249" s="10">
        <v>1.8193282725509997E-2</v>
      </c>
      <c r="N249" s="10">
        <v>81.350248451871153</v>
      </c>
      <c r="O249" s="8" t="s">
        <v>911</v>
      </c>
    </row>
    <row r="250" spans="1:15" ht="19.95" hidden="1" customHeight="1">
      <c r="A250" s="8" t="s">
        <v>696</v>
      </c>
      <c r="B250" s="63" t="s">
        <v>697</v>
      </c>
      <c r="C250" s="63"/>
      <c r="D250" s="63"/>
      <c r="E250" s="63"/>
      <c r="F250" s="63"/>
      <c r="G250" s="8" t="s">
        <v>5</v>
      </c>
      <c r="H250" s="8" t="s">
        <v>64</v>
      </c>
      <c r="I250" s="8" t="s">
        <v>10</v>
      </c>
      <c r="J250" s="9">
        <v>1</v>
      </c>
      <c r="K250" s="9">
        <v>198.21</v>
      </c>
      <c r="L250" s="9">
        <v>198.21</v>
      </c>
      <c r="M250" s="10">
        <v>1.8165674858945196E-2</v>
      </c>
      <c r="N250" s="10">
        <v>81.365192840289097</v>
      </c>
      <c r="O250" s="8" t="s">
        <v>911</v>
      </c>
    </row>
    <row r="251" spans="1:15" ht="19.95" hidden="1" customHeight="1">
      <c r="A251" s="8" t="s">
        <v>384</v>
      </c>
      <c r="B251" s="63" t="s">
        <v>385</v>
      </c>
      <c r="C251" s="63"/>
      <c r="D251" s="63"/>
      <c r="E251" s="63"/>
      <c r="F251" s="63"/>
      <c r="G251" s="8" t="s">
        <v>5</v>
      </c>
      <c r="H251" s="8" t="s">
        <v>64</v>
      </c>
      <c r="I251" s="8" t="s">
        <v>10</v>
      </c>
      <c r="J251" s="9">
        <v>294.66670399999998</v>
      </c>
      <c r="K251" s="9">
        <v>0.67</v>
      </c>
      <c r="L251" s="9">
        <v>197.42669168</v>
      </c>
      <c r="M251" s="10">
        <v>1.8093885724918525E-2</v>
      </c>
      <c r="N251" s="10">
        <v>81.38007766528014</v>
      </c>
      <c r="O251" s="8" t="s">
        <v>911</v>
      </c>
    </row>
    <row r="252" spans="1:15" ht="19.95" hidden="1" customHeight="1">
      <c r="A252" s="8" t="s">
        <v>94</v>
      </c>
      <c r="B252" s="63" t="s">
        <v>95</v>
      </c>
      <c r="C252" s="63"/>
      <c r="D252" s="63"/>
      <c r="E252" s="63"/>
      <c r="F252" s="63"/>
      <c r="G252" s="8" t="s">
        <v>908</v>
      </c>
      <c r="H252" s="8" t="s">
        <v>64</v>
      </c>
      <c r="I252" s="8" t="s">
        <v>8</v>
      </c>
      <c r="J252" s="9">
        <v>4.8</v>
      </c>
      <c r="K252" s="9">
        <v>40</v>
      </c>
      <c r="L252" s="9">
        <v>192</v>
      </c>
      <c r="M252" s="10">
        <v>1.759653686957004E-2</v>
      </c>
      <c r="N252" s="10">
        <v>81.394553839924455</v>
      </c>
      <c r="O252" s="8" t="s">
        <v>911</v>
      </c>
    </row>
    <row r="253" spans="1:15" ht="15" hidden="1" customHeight="1">
      <c r="A253" s="8" t="s">
        <v>498</v>
      </c>
      <c r="B253" s="63" t="s">
        <v>499</v>
      </c>
      <c r="C253" s="63"/>
      <c r="D253" s="63"/>
      <c r="E253" s="63"/>
      <c r="F253" s="63"/>
      <c r="G253" s="8" t="s">
        <v>5</v>
      </c>
      <c r="H253" s="8" t="s">
        <v>64</v>
      </c>
      <c r="I253" s="8" t="s">
        <v>7</v>
      </c>
      <c r="J253" s="9">
        <v>29.11524</v>
      </c>
      <c r="K253" s="9">
        <v>6.57</v>
      </c>
      <c r="L253" s="9">
        <v>191.28712680000001</v>
      </c>
      <c r="M253" s="10">
        <v>1.7531203017762082E-2</v>
      </c>
      <c r="N253" s="10">
        <v>81.408975728913845</v>
      </c>
      <c r="O253" s="8" t="s">
        <v>911</v>
      </c>
    </row>
    <row r="254" spans="1:15" ht="15" hidden="1" customHeight="1">
      <c r="A254" s="8" t="s">
        <v>640</v>
      </c>
      <c r="B254" s="63" t="s">
        <v>641</v>
      </c>
      <c r="C254" s="63"/>
      <c r="D254" s="63"/>
      <c r="E254" s="63"/>
      <c r="F254" s="63"/>
      <c r="G254" s="8" t="s">
        <v>5</v>
      </c>
      <c r="H254" s="8" t="s">
        <v>64</v>
      </c>
      <c r="I254" s="8" t="s">
        <v>10</v>
      </c>
      <c r="J254" s="9">
        <v>2</v>
      </c>
      <c r="K254" s="9">
        <v>91.65</v>
      </c>
      <c r="L254" s="9">
        <v>183.3</v>
      </c>
      <c r="M254" s="10">
        <v>1.6799193792667647E-2</v>
      </c>
      <c r="N254" s="10">
        <v>81.422795951894585</v>
      </c>
      <c r="O254" s="8" t="s">
        <v>911</v>
      </c>
    </row>
    <row r="255" spans="1:15" ht="28.2" hidden="1" customHeight="1">
      <c r="A255" s="8" t="s">
        <v>138</v>
      </c>
      <c r="B255" s="63" t="s">
        <v>139</v>
      </c>
      <c r="C255" s="63"/>
      <c r="D255" s="63"/>
      <c r="E255" s="63"/>
      <c r="F255" s="63"/>
      <c r="G255" s="8" t="s">
        <v>5</v>
      </c>
      <c r="H255" s="8" t="s">
        <v>15</v>
      </c>
      <c r="I255" s="8" t="s">
        <v>6</v>
      </c>
      <c r="J255" s="9">
        <v>573.53988600000002</v>
      </c>
      <c r="K255" s="9">
        <v>0.31</v>
      </c>
      <c r="L255" s="9">
        <v>177.79736466</v>
      </c>
      <c r="M255" s="10">
        <v>1.6294884804958745E-2</v>
      </c>
      <c r="N255" s="10">
        <v>81.436200738821739</v>
      </c>
      <c r="O255" s="8" t="s">
        <v>911</v>
      </c>
    </row>
    <row r="256" spans="1:15" ht="19.95" hidden="1" customHeight="1">
      <c r="A256" s="8" t="s">
        <v>250</v>
      </c>
      <c r="B256" s="63" t="s">
        <v>251</v>
      </c>
      <c r="C256" s="63"/>
      <c r="D256" s="63"/>
      <c r="E256" s="63"/>
      <c r="F256" s="63"/>
      <c r="G256" s="8" t="s">
        <v>5</v>
      </c>
      <c r="H256" s="8" t="s">
        <v>64</v>
      </c>
      <c r="I256" s="8" t="s">
        <v>10</v>
      </c>
      <c r="J256" s="9">
        <v>69.950879999999998</v>
      </c>
      <c r="K256" s="9">
        <v>2.52</v>
      </c>
      <c r="L256" s="9">
        <v>176.2762176</v>
      </c>
      <c r="M256" s="10">
        <v>1.6155473761597663E-2</v>
      </c>
      <c r="N256" s="10">
        <v>81.449490922699596</v>
      </c>
      <c r="O256" s="8" t="s">
        <v>911</v>
      </c>
    </row>
    <row r="257" spans="1:15" ht="15" hidden="1" customHeight="1">
      <c r="A257" s="8" t="s">
        <v>690</v>
      </c>
      <c r="B257" s="63" t="s">
        <v>691</v>
      </c>
      <c r="C257" s="63"/>
      <c r="D257" s="63"/>
      <c r="E257" s="63"/>
      <c r="F257" s="63"/>
      <c r="G257" s="8" t="s">
        <v>5</v>
      </c>
      <c r="H257" s="8" t="s">
        <v>64</v>
      </c>
      <c r="I257" s="8" t="s">
        <v>10</v>
      </c>
      <c r="J257" s="9">
        <v>2</v>
      </c>
      <c r="K257" s="9">
        <v>86.97</v>
      </c>
      <c r="L257" s="9">
        <v>173.94</v>
      </c>
      <c r="M257" s="10">
        <v>1.5941362620276109E-2</v>
      </c>
      <c r="N257" s="10">
        <v>81.462605432166441</v>
      </c>
      <c r="O257" s="8" t="s">
        <v>911</v>
      </c>
    </row>
    <row r="258" spans="1:15" ht="15" hidden="1" customHeight="1">
      <c r="A258" s="8" t="s">
        <v>540</v>
      </c>
      <c r="B258" s="63" t="s">
        <v>541</v>
      </c>
      <c r="C258" s="63"/>
      <c r="D258" s="63"/>
      <c r="E258" s="63"/>
      <c r="F258" s="63"/>
      <c r="G258" s="8" t="s">
        <v>5</v>
      </c>
      <c r="H258" s="8" t="s">
        <v>64</v>
      </c>
      <c r="I258" s="8" t="s">
        <v>10</v>
      </c>
      <c r="J258" s="9">
        <v>7</v>
      </c>
      <c r="K258" s="9">
        <v>24.24</v>
      </c>
      <c r="L258" s="9">
        <v>169.68</v>
      </c>
      <c r="M258" s="10">
        <v>1.5550939458482524E-2</v>
      </c>
      <c r="N258" s="10">
        <v>81.475398751508351</v>
      </c>
      <c r="O258" s="8" t="s">
        <v>911</v>
      </c>
    </row>
    <row r="259" spans="1:15" ht="19.95" hidden="1" customHeight="1">
      <c r="A259" s="8" t="s">
        <v>456</v>
      </c>
      <c r="B259" s="63" t="s">
        <v>457</v>
      </c>
      <c r="C259" s="63"/>
      <c r="D259" s="63"/>
      <c r="E259" s="63"/>
      <c r="F259" s="63"/>
      <c r="G259" s="8" t="s">
        <v>5</v>
      </c>
      <c r="H259" s="8" t="s">
        <v>64</v>
      </c>
      <c r="I259" s="8" t="s">
        <v>10</v>
      </c>
      <c r="J259" s="9">
        <v>17</v>
      </c>
      <c r="K259" s="9">
        <v>9.86</v>
      </c>
      <c r="L259" s="9">
        <v>167.62</v>
      </c>
      <c r="M259" s="10">
        <v>1.5362143281652762E-2</v>
      </c>
      <c r="N259" s="10">
        <v>81.488036753559797</v>
      </c>
      <c r="O259" s="8" t="s">
        <v>911</v>
      </c>
    </row>
    <row r="260" spans="1:15" ht="19.95" hidden="1" customHeight="1">
      <c r="A260" s="8" t="s">
        <v>818</v>
      </c>
      <c r="B260" s="63" t="s">
        <v>819</v>
      </c>
      <c r="C260" s="63"/>
      <c r="D260" s="63"/>
      <c r="E260" s="63"/>
      <c r="F260" s="63"/>
      <c r="G260" s="8" t="s">
        <v>908</v>
      </c>
      <c r="H260" s="8" t="s">
        <v>64</v>
      </c>
      <c r="I260" s="8" t="s">
        <v>3</v>
      </c>
      <c r="J260" s="9">
        <v>6</v>
      </c>
      <c r="K260" s="9">
        <v>27.8</v>
      </c>
      <c r="L260" s="9">
        <v>166.8</v>
      </c>
      <c r="M260" s="10">
        <v>1.5286991405438974E-2</v>
      </c>
      <c r="N260" s="10">
        <v>81.500612930282045</v>
      </c>
      <c r="O260" s="8" t="s">
        <v>911</v>
      </c>
    </row>
    <row r="261" spans="1:15" ht="19.95" hidden="1" customHeight="1">
      <c r="A261" s="8" t="s">
        <v>326</v>
      </c>
      <c r="B261" s="63" t="s">
        <v>327</v>
      </c>
      <c r="C261" s="63"/>
      <c r="D261" s="63"/>
      <c r="E261" s="63"/>
      <c r="F261" s="63"/>
      <c r="G261" s="8" t="s">
        <v>5</v>
      </c>
      <c r="H261" s="8" t="s">
        <v>64</v>
      </c>
      <c r="I261" s="8" t="s">
        <v>10</v>
      </c>
      <c r="J261" s="9">
        <v>1513.7915479999999</v>
      </c>
      <c r="K261" s="9">
        <v>0.11</v>
      </c>
      <c r="L261" s="9">
        <v>166.51707028000001</v>
      </c>
      <c r="M261" s="10">
        <v>1.5261061284347947E-2</v>
      </c>
      <c r="N261" s="10">
        <v>81.513167241948835</v>
      </c>
      <c r="O261" s="8" t="s">
        <v>911</v>
      </c>
    </row>
    <row r="262" spans="1:15" ht="15" hidden="1" customHeight="1">
      <c r="A262" s="8" t="s">
        <v>354</v>
      </c>
      <c r="B262" s="63" t="s">
        <v>355</v>
      </c>
      <c r="C262" s="63"/>
      <c r="D262" s="63"/>
      <c r="E262" s="63"/>
      <c r="F262" s="63"/>
      <c r="G262" s="8" t="s">
        <v>5</v>
      </c>
      <c r="H262" s="8" t="s">
        <v>64</v>
      </c>
      <c r="I262" s="8" t="s">
        <v>9</v>
      </c>
      <c r="J262" s="9">
        <v>1.6183563000000001</v>
      </c>
      <c r="K262" s="9">
        <v>100.29</v>
      </c>
      <c r="L262" s="9">
        <v>162.30495332699999</v>
      </c>
      <c r="M262" s="10">
        <v>1.4875026538189583E-2</v>
      </c>
      <c r="N262" s="10">
        <v>81.525404133327868</v>
      </c>
      <c r="O262" s="8" t="s">
        <v>911</v>
      </c>
    </row>
    <row r="263" spans="1:15" ht="19.95" hidden="1" customHeight="1">
      <c r="A263" s="8" t="s">
        <v>114</v>
      </c>
      <c r="B263" s="63" t="s">
        <v>115</v>
      </c>
      <c r="C263" s="63"/>
      <c r="D263" s="63"/>
      <c r="E263" s="63"/>
      <c r="F263" s="63"/>
      <c r="G263" s="8" t="s">
        <v>5</v>
      </c>
      <c r="H263" s="8" t="s">
        <v>57</v>
      </c>
      <c r="I263" s="8" t="s">
        <v>10</v>
      </c>
      <c r="J263" s="24">
        <v>2.9012671214879998E-4</v>
      </c>
      <c r="K263" s="9">
        <v>558487.6</v>
      </c>
      <c r="L263" s="9">
        <v>162.03217116387415</v>
      </c>
      <c r="M263" s="10">
        <v>1.4850026426779142E-2</v>
      </c>
      <c r="N263" s="10">
        <v>81.537620667586282</v>
      </c>
      <c r="O263" s="8" t="s">
        <v>911</v>
      </c>
    </row>
    <row r="264" spans="1:15" ht="19.95" hidden="1" customHeight="1">
      <c r="A264" s="8" t="s">
        <v>750</v>
      </c>
      <c r="B264" s="63" t="s">
        <v>751</v>
      </c>
      <c r="C264" s="63"/>
      <c r="D264" s="63"/>
      <c r="E264" s="63"/>
      <c r="F264" s="63"/>
      <c r="G264" s="8" t="s">
        <v>908</v>
      </c>
      <c r="H264" s="8" t="s">
        <v>64</v>
      </c>
      <c r="I264" s="8" t="s">
        <v>3</v>
      </c>
      <c r="J264" s="9">
        <v>1</v>
      </c>
      <c r="K264" s="9">
        <v>158.96</v>
      </c>
      <c r="L264" s="9">
        <v>158.96</v>
      </c>
      <c r="M264" s="10">
        <v>1.4568466149931529E-2</v>
      </c>
      <c r="N264" s="10">
        <v>81.54960573384389</v>
      </c>
      <c r="O264" s="8" t="s">
        <v>911</v>
      </c>
    </row>
    <row r="265" spans="1:15" ht="19.95" hidden="1" customHeight="1">
      <c r="A265" s="8" t="s">
        <v>796</v>
      </c>
      <c r="B265" s="63" t="s">
        <v>797</v>
      </c>
      <c r="C265" s="63"/>
      <c r="D265" s="63"/>
      <c r="E265" s="63"/>
      <c r="F265" s="63"/>
      <c r="G265" s="8" t="s">
        <v>5</v>
      </c>
      <c r="H265" s="8" t="s">
        <v>64</v>
      </c>
      <c r="I265" s="8" t="s">
        <v>10</v>
      </c>
      <c r="J265" s="9">
        <v>22</v>
      </c>
      <c r="K265" s="9">
        <v>7.18</v>
      </c>
      <c r="L265" s="9">
        <v>157.96</v>
      </c>
      <c r="M265" s="10">
        <v>1.4476817520402519E-2</v>
      </c>
      <c r="N265" s="10">
        <v>81.561515403358555</v>
      </c>
      <c r="O265" s="8" t="s">
        <v>911</v>
      </c>
    </row>
    <row r="266" spans="1:15" ht="15" hidden="1" customHeight="1">
      <c r="A266" s="8" t="s">
        <v>600</v>
      </c>
      <c r="B266" s="63" t="s">
        <v>601</v>
      </c>
      <c r="C266" s="63"/>
      <c r="D266" s="63"/>
      <c r="E266" s="63"/>
      <c r="F266" s="63"/>
      <c r="G266" s="8" t="s">
        <v>5</v>
      </c>
      <c r="H266" s="8" t="s">
        <v>64</v>
      </c>
      <c r="I266" s="8" t="s">
        <v>10</v>
      </c>
      <c r="J266" s="9">
        <v>2</v>
      </c>
      <c r="K266" s="9">
        <v>77.77</v>
      </c>
      <c r="L266" s="9">
        <v>155.54</v>
      </c>
      <c r="M266" s="10">
        <v>1.4255027836942314E-2</v>
      </c>
      <c r="N266" s="10">
        <v>81.573242612755308</v>
      </c>
      <c r="O266" s="8" t="s">
        <v>911</v>
      </c>
    </row>
    <row r="267" spans="1:15" ht="15" hidden="1" customHeight="1">
      <c r="A267" s="8" t="s">
        <v>596</v>
      </c>
      <c r="B267" s="63" t="s">
        <v>597</v>
      </c>
      <c r="C267" s="63"/>
      <c r="D267" s="63"/>
      <c r="E267" s="63"/>
      <c r="F267" s="63"/>
      <c r="G267" s="8" t="s">
        <v>5</v>
      </c>
      <c r="H267" s="8" t="s">
        <v>64</v>
      </c>
      <c r="I267" s="8" t="s">
        <v>10</v>
      </c>
      <c r="J267" s="9">
        <v>8</v>
      </c>
      <c r="K267" s="9">
        <v>19.399999999999999</v>
      </c>
      <c r="L267" s="9">
        <v>155.19999999999999</v>
      </c>
      <c r="M267" s="10">
        <v>1.4223867302902449E-2</v>
      </c>
      <c r="N267" s="10">
        <v>81.584944187259453</v>
      </c>
      <c r="O267" s="8" t="s">
        <v>911</v>
      </c>
    </row>
    <row r="268" spans="1:15" ht="15" hidden="1" customHeight="1">
      <c r="A268" s="8" t="s">
        <v>134</v>
      </c>
      <c r="B268" s="63" t="s">
        <v>135</v>
      </c>
      <c r="C268" s="63"/>
      <c r="D268" s="63"/>
      <c r="E268" s="63"/>
      <c r="F268" s="63"/>
      <c r="G268" s="8" t="s">
        <v>5</v>
      </c>
      <c r="H268" s="8" t="s">
        <v>26</v>
      </c>
      <c r="I268" s="8" t="s">
        <v>6</v>
      </c>
      <c r="J268" s="9">
        <v>10.639560595360001</v>
      </c>
      <c r="K268" s="9">
        <v>14.58</v>
      </c>
      <c r="L268" s="9">
        <v>155.12479348034881</v>
      </c>
      <c r="M268" s="10">
        <v>1.4216974728444774E-2</v>
      </c>
      <c r="N268" s="10">
        <v>81.596639730024165</v>
      </c>
      <c r="O268" s="8" t="s">
        <v>911</v>
      </c>
    </row>
    <row r="269" spans="1:15" ht="15" hidden="1" customHeight="1">
      <c r="A269" s="8" t="s">
        <v>160</v>
      </c>
      <c r="B269" s="63" t="s">
        <v>161</v>
      </c>
      <c r="C269" s="63"/>
      <c r="D269" s="63"/>
      <c r="E269" s="63"/>
      <c r="F269" s="63"/>
      <c r="G269" s="8" t="s">
        <v>5</v>
      </c>
      <c r="H269" s="8" t="s">
        <v>64</v>
      </c>
      <c r="I269" s="8" t="s">
        <v>73</v>
      </c>
      <c r="J269" s="9">
        <v>26.830802483999999</v>
      </c>
      <c r="K269" s="9">
        <v>5.74</v>
      </c>
      <c r="L269" s="9">
        <v>154.00880625816001</v>
      </c>
      <c r="M269" s="10">
        <v>1.4114696028959281E-2</v>
      </c>
      <c r="N269" s="10">
        <v>81.608250828436795</v>
      </c>
      <c r="O269" s="8" t="s">
        <v>911</v>
      </c>
    </row>
    <row r="270" spans="1:15" ht="15" hidden="1" customHeight="1">
      <c r="A270" s="8" t="s">
        <v>778</v>
      </c>
      <c r="B270" s="63" t="s">
        <v>779</v>
      </c>
      <c r="C270" s="63"/>
      <c r="D270" s="63"/>
      <c r="E270" s="63"/>
      <c r="F270" s="63"/>
      <c r="G270" s="8" t="s">
        <v>5</v>
      </c>
      <c r="H270" s="8" t="s">
        <v>64</v>
      </c>
      <c r="I270" s="8" t="s">
        <v>10</v>
      </c>
      <c r="J270" s="9">
        <v>55</v>
      </c>
      <c r="K270" s="9">
        <v>2.78</v>
      </c>
      <c r="L270" s="9">
        <v>152.9</v>
      </c>
      <c r="M270" s="10">
        <v>1.4013075454985726E-2</v>
      </c>
      <c r="N270" s="10">
        <v>81.619778990432181</v>
      </c>
      <c r="O270" s="8" t="s">
        <v>911</v>
      </c>
    </row>
    <row r="271" spans="1:15" ht="19.95" hidden="1" customHeight="1">
      <c r="A271" s="8" t="s">
        <v>282</v>
      </c>
      <c r="B271" s="63" t="s">
        <v>283</v>
      </c>
      <c r="C271" s="63"/>
      <c r="D271" s="63"/>
      <c r="E271" s="63"/>
      <c r="F271" s="63"/>
      <c r="G271" s="8" t="s">
        <v>5</v>
      </c>
      <c r="H271" s="8" t="s">
        <v>64</v>
      </c>
      <c r="I271" s="8" t="s">
        <v>7</v>
      </c>
      <c r="J271" s="9">
        <v>63.957599999999999</v>
      </c>
      <c r="K271" s="9">
        <v>2.39</v>
      </c>
      <c r="L271" s="9">
        <v>152.858664</v>
      </c>
      <c r="M271" s="10">
        <v>1.4009287067235515E-2</v>
      </c>
      <c r="N271" s="10">
        <v>81.631303382590431</v>
      </c>
      <c r="O271" s="8" t="s">
        <v>911</v>
      </c>
    </row>
    <row r="272" spans="1:15" ht="15" hidden="1" customHeight="1">
      <c r="A272" s="8" t="s">
        <v>76</v>
      </c>
      <c r="B272" s="63" t="s">
        <v>77</v>
      </c>
      <c r="C272" s="63"/>
      <c r="D272" s="63"/>
      <c r="E272" s="63"/>
      <c r="F272" s="63"/>
      <c r="G272" s="8" t="s">
        <v>5</v>
      </c>
      <c r="H272" s="8" t="s">
        <v>64</v>
      </c>
      <c r="I272" s="8" t="s">
        <v>7</v>
      </c>
      <c r="J272" s="9">
        <v>35.353999999999999</v>
      </c>
      <c r="K272" s="9">
        <v>4.3099999999999996</v>
      </c>
      <c r="L272" s="9">
        <v>152.37574000000001</v>
      </c>
      <c r="M272" s="10">
        <v>1.3965027744468847E-2</v>
      </c>
      <c r="N272" s="10">
        <v>81.642791584312064</v>
      </c>
      <c r="O272" s="8" t="s">
        <v>911</v>
      </c>
    </row>
    <row r="273" spans="1:15" ht="15" hidden="1" customHeight="1">
      <c r="A273" s="8" t="s">
        <v>780</v>
      </c>
      <c r="B273" s="63" t="s">
        <v>781</v>
      </c>
      <c r="C273" s="63"/>
      <c r="D273" s="63"/>
      <c r="E273" s="63"/>
      <c r="F273" s="63"/>
      <c r="G273" s="8" t="s">
        <v>5</v>
      </c>
      <c r="H273" s="8" t="s">
        <v>64</v>
      </c>
      <c r="I273" s="8" t="s">
        <v>10</v>
      </c>
      <c r="J273" s="9">
        <v>47</v>
      </c>
      <c r="K273" s="9">
        <v>3.2</v>
      </c>
      <c r="L273" s="9">
        <v>150.4</v>
      </c>
      <c r="M273" s="10">
        <v>1.37839538811632E-2</v>
      </c>
      <c r="N273" s="10">
        <v>81.654131254450107</v>
      </c>
      <c r="O273" s="8" t="s">
        <v>911</v>
      </c>
    </row>
    <row r="274" spans="1:15" ht="15" hidden="1" customHeight="1">
      <c r="A274" s="8" t="s">
        <v>702</v>
      </c>
      <c r="B274" s="63" t="s">
        <v>703</v>
      </c>
      <c r="C274" s="63"/>
      <c r="D274" s="63"/>
      <c r="E274" s="63"/>
      <c r="F274" s="63"/>
      <c r="G274" s="8" t="s">
        <v>5</v>
      </c>
      <c r="H274" s="8" t="s">
        <v>64</v>
      </c>
      <c r="I274" s="8" t="s">
        <v>10</v>
      </c>
      <c r="J274" s="9">
        <v>24.642486000000002</v>
      </c>
      <c r="K274" s="9">
        <v>5.95</v>
      </c>
      <c r="L274" s="9">
        <v>146.62279169999999</v>
      </c>
      <c r="M274" s="10">
        <v>1.3437777917022595E-2</v>
      </c>
      <c r="N274" s="10">
        <v>81.665185924899845</v>
      </c>
      <c r="O274" s="8" t="s">
        <v>911</v>
      </c>
    </row>
    <row r="275" spans="1:15" ht="15" hidden="1" customHeight="1">
      <c r="A275" s="8" t="s">
        <v>736</v>
      </c>
      <c r="B275" s="63" t="s">
        <v>737</v>
      </c>
      <c r="C275" s="63"/>
      <c r="D275" s="63"/>
      <c r="E275" s="63"/>
      <c r="F275" s="63"/>
      <c r="G275" s="8" t="s">
        <v>5</v>
      </c>
      <c r="H275" s="8" t="s">
        <v>64</v>
      </c>
      <c r="I275" s="8" t="s">
        <v>10</v>
      </c>
      <c r="J275" s="9">
        <v>14</v>
      </c>
      <c r="K275" s="9">
        <v>10.42</v>
      </c>
      <c r="L275" s="9">
        <v>145.88</v>
      </c>
      <c r="M275" s="10">
        <v>1.3369702075692071E-2</v>
      </c>
      <c r="N275" s="10">
        <v>81.676184801759803</v>
      </c>
      <c r="O275" s="8" t="s">
        <v>911</v>
      </c>
    </row>
    <row r="276" spans="1:15" ht="15" hidden="1" customHeight="1">
      <c r="A276" s="8" t="s">
        <v>100</v>
      </c>
      <c r="B276" s="63" t="s">
        <v>101</v>
      </c>
      <c r="C276" s="63"/>
      <c r="D276" s="63"/>
      <c r="E276" s="63"/>
      <c r="F276" s="63"/>
      <c r="G276" s="8" t="s">
        <v>5</v>
      </c>
      <c r="H276" s="8" t="s">
        <v>64</v>
      </c>
      <c r="I276" s="8" t="s">
        <v>11</v>
      </c>
      <c r="J276" s="9">
        <v>7.4419399999999998</v>
      </c>
      <c r="K276" s="9">
        <v>19.5</v>
      </c>
      <c r="L276" s="9">
        <v>145.11783</v>
      </c>
      <c r="M276" s="10">
        <v>1.3299850239723944E-2</v>
      </c>
      <c r="N276" s="10">
        <v>81.687125623127699</v>
      </c>
      <c r="O276" s="8" t="s">
        <v>911</v>
      </c>
    </row>
    <row r="277" spans="1:15" ht="19.95" hidden="1" customHeight="1">
      <c r="A277" s="8" t="s">
        <v>842</v>
      </c>
      <c r="B277" s="63" t="s">
        <v>843</v>
      </c>
      <c r="C277" s="63"/>
      <c r="D277" s="63"/>
      <c r="E277" s="63"/>
      <c r="F277" s="63"/>
      <c r="G277" s="8" t="s">
        <v>5</v>
      </c>
      <c r="H277" s="8" t="s">
        <v>64</v>
      </c>
      <c r="I277" s="8" t="s">
        <v>8</v>
      </c>
      <c r="J277" s="9">
        <v>3.7563200000000001</v>
      </c>
      <c r="K277" s="9">
        <v>38.58</v>
      </c>
      <c r="L277" s="9">
        <v>144.91882559999999</v>
      </c>
      <c r="M277" s="10">
        <v>1.32816117591937E-2</v>
      </c>
      <c r="N277" s="10">
        <v>81.698051365147009</v>
      </c>
      <c r="O277" s="8" t="s">
        <v>911</v>
      </c>
    </row>
    <row r="278" spans="1:15" ht="15" hidden="1" customHeight="1">
      <c r="A278" s="8" t="s">
        <v>520</v>
      </c>
      <c r="B278" s="63" t="s">
        <v>521</v>
      </c>
      <c r="C278" s="63"/>
      <c r="D278" s="63"/>
      <c r="E278" s="63"/>
      <c r="F278" s="63"/>
      <c r="G278" s="8" t="s">
        <v>5</v>
      </c>
      <c r="H278" s="8" t="s">
        <v>64</v>
      </c>
      <c r="I278" s="8" t="s">
        <v>10</v>
      </c>
      <c r="J278" s="9">
        <v>6</v>
      </c>
      <c r="K278" s="9">
        <v>23.83</v>
      </c>
      <c r="L278" s="9">
        <v>142.97999999999999</v>
      </c>
      <c r="M278" s="10">
        <v>1.3103921050057938E-2</v>
      </c>
      <c r="N278" s="10">
        <v>81.708831591452437</v>
      </c>
      <c r="O278" s="8" t="s">
        <v>911</v>
      </c>
    </row>
    <row r="279" spans="1:15" ht="15" hidden="1" customHeight="1">
      <c r="A279" s="8" t="s">
        <v>344</v>
      </c>
      <c r="B279" s="63" t="s">
        <v>345</v>
      </c>
      <c r="C279" s="63"/>
      <c r="D279" s="63"/>
      <c r="E279" s="63"/>
      <c r="F279" s="63"/>
      <c r="G279" s="8" t="s">
        <v>5</v>
      </c>
      <c r="H279" s="8" t="s">
        <v>26</v>
      </c>
      <c r="I279" s="8" t="s">
        <v>6</v>
      </c>
      <c r="J279" s="9">
        <v>9.5312693678400002</v>
      </c>
      <c r="K279" s="9">
        <v>14.86</v>
      </c>
      <c r="L279" s="9">
        <v>141.6346628061024</v>
      </c>
      <c r="M279" s="10">
        <v>1.298062273998282E-2</v>
      </c>
      <c r="N279" s="10">
        <v>81.719510032154901</v>
      </c>
      <c r="O279" s="8" t="s">
        <v>911</v>
      </c>
    </row>
    <row r="280" spans="1:15" ht="15" hidden="1" customHeight="1">
      <c r="A280" s="8" t="s">
        <v>698</v>
      </c>
      <c r="B280" s="63" t="s">
        <v>699</v>
      </c>
      <c r="C280" s="63"/>
      <c r="D280" s="63"/>
      <c r="E280" s="63"/>
      <c r="F280" s="63"/>
      <c r="G280" s="8" t="s">
        <v>5</v>
      </c>
      <c r="H280" s="8" t="s">
        <v>64</v>
      </c>
      <c r="I280" s="8" t="s">
        <v>7</v>
      </c>
      <c r="J280" s="9">
        <v>14.461740000000001</v>
      </c>
      <c r="K280" s="9">
        <v>9.69</v>
      </c>
      <c r="L280" s="9">
        <v>140.1342606</v>
      </c>
      <c r="M280" s="10">
        <v>1.2843112934051231E-2</v>
      </c>
      <c r="N280" s="10">
        <v>81.730075377742963</v>
      </c>
      <c r="O280" s="8" t="s">
        <v>911</v>
      </c>
    </row>
    <row r="281" spans="1:15" ht="15" hidden="1" customHeight="1">
      <c r="A281" s="8" t="s">
        <v>248</v>
      </c>
      <c r="B281" s="63" t="s">
        <v>249</v>
      </c>
      <c r="C281" s="63"/>
      <c r="D281" s="63"/>
      <c r="E281" s="63"/>
      <c r="F281" s="63"/>
      <c r="G281" s="8" t="s">
        <v>5</v>
      </c>
      <c r="H281" s="8" t="s">
        <v>64</v>
      </c>
      <c r="I281" s="8" t="s">
        <v>11</v>
      </c>
      <c r="J281" s="9">
        <v>2.9146200000000002</v>
      </c>
      <c r="K281" s="9">
        <v>48</v>
      </c>
      <c r="L281" s="9">
        <v>139.90176</v>
      </c>
      <c r="M281" s="10">
        <v>1.2821804572696558E-2</v>
      </c>
      <c r="N281" s="10">
        <v>81.740623382080145</v>
      </c>
      <c r="O281" s="8" t="s">
        <v>911</v>
      </c>
    </row>
    <row r="282" spans="1:15" ht="15" hidden="1" customHeight="1">
      <c r="A282" s="8" t="s">
        <v>580</v>
      </c>
      <c r="B282" s="63" t="s">
        <v>581</v>
      </c>
      <c r="C282" s="63"/>
      <c r="D282" s="63"/>
      <c r="E282" s="63"/>
      <c r="F282" s="63"/>
      <c r="G282" s="8" t="s">
        <v>5</v>
      </c>
      <c r="H282" s="8" t="s">
        <v>64</v>
      </c>
      <c r="I282" s="8" t="s">
        <v>10</v>
      </c>
      <c r="J282" s="9">
        <v>11</v>
      </c>
      <c r="K282" s="9">
        <v>12.61</v>
      </c>
      <c r="L282" s="9">
        <v>138.71</v>
      </c>
      <c r="M282" s="10">
        <v>1.2712581401969065E-2</v>
      </c>
      <c r="N282" s="10">
        <v>81.751081664293224</v>
      </c>
      <c r="O282" s="8" t="s">
        <v>911</v>
      </c>
    </row>
    <row r="283" spans="1:15" ht="15" hidden="1" customHeight="1">
      <c r="A283" s="8" t="s">
        <v>630</v>
      </c>
      <c r="B283" s="63" t="s">
        <v>631</v>
      </c>
      <c r="C283" s="63"/>
      <c r="D283" s="63"/>
      <c r="E283" s="63"/>
      <c r="F283" s="63"/>
      <c r="G283" s="8" t="s">
        <v>5</v>
      </c>
      <c r="H283" s="8" t="s">
        <v>64</v>
      </c>
      <c r="I283" s="8" t="s">
        <v>10</v>
      </c>
      <c r="J283" s="9">
        <v>12</v>
      </c>
      <c r="K283" s="9">
        <v>11.47</v>
      </c>
      <c r="L283" s="9">
        <v>137.63999999999999</v>
      </c>
      <c r="M283" s="10">
        <v>1.2614517368373022E-2</v>
      </c>
      <c r="N283" s="10">
        <v>81.76145927199137</v>
      </c>
      <c r="O283" s="8" t="s">
        <v>911</v>
      </c>
    </row>
    <row r="284" spans="1:15" ht="15" hidden="1" customHeight="1">
      <c r="A284" s="8" t="s">
        <v>530</v>
      </c>
      <c r="B284" s="63" t="s">
        <v>531</v>
      </c>
      <c r="C284" s="63"/>
      <c r="D284" s="63"/>
      <c r="E284" s="63"/>
      <c r="F284" s="63"/>
      <c r="G284" s="8" t="s">
        <v>5</v>
      </c>
      <c r="H284" s="8" t="s">
        <v>64</v>
      </c>
      <c r="I284" s="8" t="s">
        <v>10</v>
      </c>
      <c r="J284" s="9">
        <v>1</v>
      </c>
      <c r="K284" s="9">
        <v>134.91999999999999</v>
      </c>
      <c r="L284" s="9">
        <v>134.91999999999999</v>
      </c>
      <c r="M284" s="10">
        <v>1.2365233096054112E-2</v>
      </c>
      <c r="N284" s="10">
        <v>81.771631800548718</v>
      </c>
      <c r="O284" s="8" t="s">
        <v>911</v>
      </c>
    </row>
    <row r="285" spans="1:15" ht="15" hidden="1" customHeight="1">
      <c r="A285" s="8" t="s">
        <v>666</v>
      </c>
      <c r="B285" s="63" t="s">
        <v>667</v>
      </c>
      <c r="C285" s="63"/>
      <c r="D285" s="63"/>
      <c r="E285" s="63"/>
      <c r="F285" s="63"/>
      <c r="G285" s="8" t="s">
        <v>5</v>
      </c>
      <c r="H285" s="8" t="s">
        <v>64</v>
      </c>
      <c r="I285" s="8" t="s">
        <v>10</v>
      </c>
      <c r="J285" s="9">
        <v>8</v>
      </c>
      <c r="K285" s="9">
        <v>16.86</v>
      </c>
      <c r="L285" s="9">
        <v>134.88</v>
      </c>
      <c r="M285" s="10">
        <v>1.2361567150872953E-2</v>
      </c>
      <c r="N285" s="10">
        <v>81.781801313236329</v>
      </c>
      <c r="O285" s="8" t="s">
        <v>911</v>
      </c>
    </row>
    <row r="286" spans="1:15" ht="19.95" hidden="1" customHeight="1">
      <c r="A286" s="8" t="s">
        <v>646</v>
      </c>
      <c r="B286" s="63" t="s">
        <v>647</v>
      </c>
      <c r="C286" s="63"/>
      <c r="D286" s="63"/>
      <c r="E286" s="63"/>
      <c r="F286" s="63"/>
      <c r="G286" s="8" t="s">
        <v>908</v>
      </c>
      <c r="H286" s="8" t="s">
        <v>64</v>
      </c>
      <c r="I286" s="8" t="s">
        <v>3</v>
      </c>
      <c r="J286" s="9">
        <v>2</v>
      </c>
      <c r="K286" s="9">
        <v>65.5</v>
      </c>
      <c r="L286" s="9">
        <v>131</v>
      </c>
      <c r="M286" s="10">
        <v>1.2005970468300393E-2</v>
      </c>
      <c r="N286" s="10">
        <v>81.79167828656135</v>
      </c>
      <c r="O286" s="8" t="s">
        <v>911</v>
      </c>
    </row>
    <row r="287" spans="1:15" ht="19.95" hidden="1" customHeight="1">
      <c r="A287" s="8" t="s">
        <v>462</v>
      </c>
      <c r="B287" s="63" t="s">
        <v>463</v>
      </c>
      <c r="C287" s="63"/>
      <c r="D287" s="63"/>
      <c r="E287" s="63"/>
      <c r="F287" s="63"/>
      <c r="G287" s="8" t="s">
        <v>5</v>
      </c>
      <c r="H287" s="8" t="s">
        <v>64</v>
      </c>
      <c r="I287" s="8" t="s">
        <v>10</v>
      </c>
      <c r="J287" s="9">
        <v>20</v>
      </c>
      <c r="K287" s="9">
        <v>6.55</v>
      </c>
      <c r="L287" s="9">
        <v>131</v>
      </c>
      <c r="M287" s="10">
        <v>1.2005970468300393E-2</v>
      </c>
      <c r="N287" s="10">
        <v>81.801555259886385</v>
      </c>
      <c r="O287" s="8" t="s">
        <v>911</v>
      </c>
    </row>
    <row r="288" spans="1:15" ht="19.95" hidden="1" customHeight="1">
      <c r="A288" s="8" t="s">
        <v>188</v>
      </c>
      <c r="B288" s="63" t="s">
        <v>189</v>
      </c>
      <c r="C288" s="63"/>
      <c r="D288" s="63"/>
      <c r="E288" s="63"/>
      <c r="F288" s="63"/>
      <c r="G288" s="8" t="s">
        <v>5</v>
      </c>
      <c r="H288" s="8" t="s">
        <v>57</v>
      </c>
      <c r="I288" s="8" t="s">
        <v>10</v>
      </c>
      <c r="J288" s="24">
        <v>6.6568158863375996E-3</v>
      </c>
      <c r="K288" s="9">
        <v>19525.419999999998</v>
      </c>
      <c r="L288" s="9">
        <v>129.9771260434139</v>
      </c>
      <c r="M288" s="10">
        <v>1.1912225471998361E-2</v>
      </c>
      <c r="N288" s="10">
        <v>81.811354574566195</v>
      </c>
      <c r="O288" s="8" t="s">
        <v>911</v>
      </c>
    </row>
    <row r="289" spans="1:15" ht="15" hidden="1" customHeight="1">
      <c r="A289" s="8" t="s">
        <v>720</v>
      </c>
      <c r="B289" s="63" t="s">
        <v>721</v>
      </c>
      <c r="C289" s="63"/>
      <c r="D289" s="63"/>
      <c r="E289" s="63"/>
      <c r="F289" s="63"/>
      <c r="G289" s="8" t="s">
        <v>5</v>
      </c>
      <c r="H289" s="8" t="s">
        <v>64</v>
      </c>
      <c r="I289" s="8" t="s">
        <v>7</v>
      </c>
      <c r="J289" s="9">
        <v>37.444070000000004</v>
      </c>
      <c r="K289" s="9">
        <v>3.4</v>
      </c>
      <c r="L289" s="9">
        <v>127.309838</v>
      </c>
      <c r="M289" s="10">
        <v>1.1667772178260359E-2</v>
      </c>
      <c r="N289" s="10">
        <v>81.820952579942329</v>
      </c>
      <c r="O289" s="8" t="s">
        <v>911</v>
      </c>
    </row>
    <row r="290" spans="1:15" ht="15" hidden="1" customHeight="1">
      <c r="A290" s="8" t="s">
        <v>496</v>
      </c>
      <c r="B290" s="63" t="s">
        <v>497</v>
      </c>
      <c r="C290" s="63"/>
      <c r="D290" s="63"/>
      <c r="E290" s="63"/>
      <c r="F290" s="63"/>
      <c r="G290" s="8" t="s">
        <v>5</v>
      </c>
      <c r="H290" s="8" t="s">
        <v>64</v>
      </c>
      <c r="I290" s="8" t="s">
        <v>10</v>
      </c>
      <c r="J290" s="9">
        <v>8</v>
      </c>
      <c r="K290" s="9">
        <v>15.46</v>
      </c>
      <c r="L290" s="9">
        <v>123.68</v>
      </c>
      <c r="M290" s="10">
        <v>1.1335102500148036E-2</v>
      </c>
      <c r="N290" s="10">
        <v>81.83027764910905</v>
      </c>
      <c r="O290" s="8" t="s">
        <v>911</v>
      </c>
    </row>
    <row r="291" spans="1:15" ht="19.95" hidden="1" customHeight="1">
      <c r="A291" s="8" t="s">
        <v>620</v>
      </c>
      <c r="B291" s="63" t="s">
        <v>621</v>
      </c>
      <c r="C291" s="63"/>
      <c r="D291" s="63"/>
      <c r="E291" s="63"/>
      <c r="F291" s="63"/>
      <c r="G291" s="8" t="s">
        <v>5</v>
      </c>
      <c r="H291" s="8" t="s">
        <v>64</v>
      </c>
      <c r="I291" s="8" t="s">
        <v>10</v>
      </c>
      <c r="J291" s="9">
        <v>11</v>
      </c>
      <c r="K291" s="9">
        <v>11.2</v>
      </c>
      <c r="L291" s="9">
        <v>123.2</v>
      </c>
      <c r="M291" s="10">
        <v>1.1291111157974111E-2</v>
      </c>
      <c r="N291" s="10">
        <v>81.839566527839153</v>
      </c>
      <c r="O291" s="8" t="s">
        <v>911</v>
      </c>
    </row>
    <row r="292" spans="1:15" ht="19.95" hidden="1" customHeight="1">
      <c r="A292" s="8" t="s">
        <v>514</v>
      </c>
      <c r="B292" s="63" t="s">
        <v>515</v>
      </c>
      <c r="C292" s="63"/>
      <c r="D292" s="63"/>
      <c r="E292" s="63"/>
      <c r="F292" s="63"/>
      <c r="G292" s="8" t="s">
        <v>5</v>
      </c>
      <c r="H292" s="8" t="s">
        <v>64</v>
      </c>
      <c r="I292" s="8" t="s">
        <v>73</v>
      </c>
      <c r="J292" s="9">
        <v>16.757280000000002</v>
      </c>
      <c r="K292" s="9">
        <v>7.11</v>
      </c>
      <c r="L292" s="9">
        <v>119.1442608</v>
      </c>
      <c r="M292" s="10">
        <v>1.0919408218567024E-2</v>
      </c>
      <c r="N292" s="10">
        <v>81.848549295792907</v>
      </c>
      <c r="O292" s="8" t="s">
        <v>911</v>
      </c>
    </row>
    <row r="293" spans="1:15" ht="15" hidden="1" customHeight="1">
      <c r="A293" s="8" t="s">
        <v>554</v>
      </c>
      <c r="B293" s="63" t="s">
        <v>555</v>
      </c>
      <c r="C293" s="63"/>
      <c r="D293" s="63"/>
      <c r="E293" s="63"/>
      <c r="F293" s="63"/>
      <c r="G293" s="8" t="s">
        <v>5</v>
      </c>
      <c r="H293" s="8" t="s">
        <v>64</v>
      </c>
      <c r="I293" s="8" t="s">
        <v>10</v>
      </c>
      <c r="J293" s="9">
        <v>7</v>
      </c>
      <c r="K293" s="9">
        <v>16.760000000000002</v>
      </c>
      <c r="L293" s="9">
        <v>117.32</v>
      </c>
      <c r="M293" s="10">
        <v>1.0752217216343528E-2</v>
      </c>
      <c r="N293" s="10">
        <v>81.857394841674534</v>
      </c>
      <c r="O293" s="8" t="s">
        <v>911</v>
      </c>
    </row>
    <row r="294" spans="1:15" ht="15" hidden="1" customHeight="1">
      <c r="A294" s="8" t="s">
        <v>594</v>
      </c>
      <c r="B294" s="63" t="s">
        <v>595</v>
      </c>
      <c r="C294" s="63"/>
      <c r="D294" s="63"/>
      <c r="E294" s="63"/>
      <c r="F294" s="63"/>
      <c r="G294" s="8" t="s">
        <v>5</v>
      </c>
      <c r="H294" s="8" t="s">
        <v>64</v>
      </c>
      <c r="I294" s="8" t="s">
        <v>10</v>
      </c>
      <c r="J294" s="9">
        <v>2</v>
      </c>
      <c r="K294" s="9">
        <v>58.59</v>
      </c>
      <c r="L294" s="9">
        <v>117.18</v>
      </c>
      <c r="M294" s="10">
        <v>1.0739386408209466E-2</v>
      </c>
      <c r="N294" s="10">
        <v>81.866229832012138</v>
      </c>
      <c r="O294" s="8" t="s">
        <v>911</v>
      </c>
    </row>
    <row r="295" spans="1:15" ht="15" hidden="1" customHeight="1">
      <c r="A295" s="8" t="s">
        <v>840</v>
      </c>
      <c r="B295" s="63" t="s">
        <v>841</v>
      </c>
      <c r="C295" s="63"/>
      <c r="D295" s="63"/>
      <c r="E295" s="63"/>
      <c r="F295" s="63"/>
      <c r="G295" s="8" t="s">
        <v>5</v>
      </c>
      <c r="H295" s="8" t="s">
        <v>64</v>
      </c>
      <c r="I295" s="8" t="s">
        <v>11</v>
      </c>
      <c r="J295" s="9">
        <v>17.895583999999999</v>
      </c>
      <c r="K295" s="9">
        <v>6.44</v>
      </c>
      <c r="L295" s="9">
        <v>115.24756096</v>
      </c>
      <c r="M295" s="10">
        <v>1.056228101854511E-2</v>
      </c>
      <c r="N295" s="10">
        <v>81.874918552668433</v>
      </c>
      <c r="O295" s="8" t="s">
        <v>911</v>
      </c>
    </row>
    <row r="296" spans="1:15" ht="15" hidden="1" customHeight="1">
      <c r="A296" s="8" t="s">
        <v>634</v>
      </c>
      <c r="B296" s="63" t="s">
        <v>635</v>
      </c>
      <c r="C296" s="63"/>
      <c r="D296" s="63"/>
      <c r="E296" s="63"/>
      <c r="F296" s="63"/>
      <c r="G296" s="8" t="s">
        <v>5</v>
      </c>
      <c r="H296" s="8" t="s">
        <v>64</v>
      </c>
      <c r="I296" s="8" t="s">
        <v>10</v>
      </c>
      <c r="J296" s="9">
        <v>17</v>
      </c>
      <c r="K296" s="9">
        <v>6.77</v>
      </c>
      <c r="L296" s="9">
        <v>115.09</v>
      </c>
      <c r="M296" s="10">
        <v>1.0547840772493834E-2</v>
      </c>
      <c r="N296" s="10">
        <v>81.883595963813306</v>
      </c>
      <c r="O296" s="8" t="s">
        <v>911</v>
      </c>
    </row>
    <row r="297" spans="1:15" ht="15" hidden="1" customHeight="1">
      <c r="A297" s="8" t="s">
        <v>856</v>
      </c>
      <c r="B297" s="63" t="s">
        <v>857</v>
      </c>
      <c r="C297" s="63"/>
      <c r="D297" s="63"/>
      <c r="E297" s="63"/>
      <c r="F297" s="63"/>
      <c r="G297" s="8" t="s">
        <v>5</v>
      </c>
      <c r="H297" s="8" t="s">
        <v>64</v>
      </c>
      <c r="I297" s="8" t="s">
        <v>10</v>
      </c>
      <c r="J297" s="9">
        <v>6</v>
      </c>
      <c r="K297" s="9">
        <v>19.02</v>
      </c>
      <c r="L297" s="9">
        <v>114.12</v>
      </c>
      <c r="M297" s="10">
        <v>1.0458941601850694E-2</v>
      </c>
      <c r="N297" s="10">
        <v>81.892200240117532</v>
      </c>
      <c r="O297" s="8" t="s">
        <v>911</v>
      </c>
    </row>
    <row r="298" spans="1:15" ht="15" hidden="1" customHeight="1">
      <c r="A298" s="8" t="s">
        <v>782</v>
      </c>
      <c r="B298" s="63" t="s">
        <v>783</v>
      </c>
      <c r="C298" s="63"/>
      <c r="D298" s="63"/>
      <c r="E298" s="63"/>
      <c r="F298" s="63"/>
      <c r="G298" s="8" t="s">
        <v>5</v>
      </c>
      <c r="H298" s="8" t="s">
        <v>64</v>
      </c>
      <c r="I298" s="8" t="s">
        <v>10</v>
      </c>
      <c r="J298" s="9">
        <v>15</v>
      </c>
      <c r="K298" s="9">
        <v>7.55</v>
      </c>
      <c r="L298" s="9">
        <v>113.25</v>
      </c>
      <c r="M298" s="10">
        <v>1.0379207294160454E-2</v>
      </c>
      <c r="N298" s="10">
        <v>81.900738921255382</v>
      </c>
      <c r="O298" s="8" t="s">
        <v>911</v>
      </c>
    </row>
    <row r="299" spans="1:15" ht="15" hidden="1" customHeight="1">
      <c r="A299" s="8" t="s">
        <v>870</v>
      </c>
      <c r="B299" s="63" t="s">
        <v>871</v>
      </c>
      <c r="C299" s="63"/>
      <c r="D299" s="63"/>
      <c r="E299" s="63"/>
      <c r="F299" s="63"/>
      <c r="G299" s="8" t="s">
        <v>5</v>
      </c>
      <c r="H299" s="8" t="s">
        <v>64</v>
      </c>
      <c r="I299" s="8" t="s">
        <v>10</v>
      </c>
      <c r="J299" s="9">
        <v>3</v>
      </c>
      <c r="K299" s="9">
        <v>37.619999999999997</v>
      </c>
      <c r="L299" s="9">
        <v>112.86</v>
      </c>
      <c r="M299" s="10">
        <v>1.034346432864414E-2</v>
      </c>
      <c r="N299" s="10">
        <v>81.909248197663473</v>
      </c>
      <c r="O299" s="8" t="s">
        <v>911</v>
      </c>
    </row>
    <row r="300" spans="1:15" ht="15" hidden="1" customHeight="1">
      <c r="A300" s="8" t="s">
        <v>872</v>
      </c>
      <c r="B300" s="63" t="s">
        <v>873</v>
      </c>
      <c r="C300" s="63"/>
      <c r="D300" s="63"/>
      <c r="E300" s="63"/>
      <c r="F300" s="63"/>
      <c r="G300" s="8" t="s">
        <v>5</v>
      </c>
      <c r="H300" s="8" t="s">
        <v>64</v>
      </c>
      <c r="I300" s="8" t="s">
        <v>10</v>
      </c>
      <c r="J300" s="9">
        <v>4</v>
      </c>
      <c r="K300" s="9">
        <v>26.72</v>
      </c>
      <c r="L300" s="9">
        <v>106.88</v>
      </c>
      <c r="M300" s="10">
        <v>9.7954055240606561E-3</v>
      </c>
      <c r="N300" s="10">
        <v>81.91730660154883</v>
      </c>
      <c r="O300" s="8" t="s">
        <v>911</v>
      </c>
    </row>
    <row r="301" spans="1:15" ht="15" hidden="1" customHeight="1">
      <c r="A301" s="8" t="s">
        <v>676</v>
      </c>
      <c r="B301" s="63" t="s">
        <v>677</v>
      </c>
      <c r="C301" s="63"/>
      <c r="D301" s="63"/>
      <c r="E301" s="63"/>
      <c r="F301" s="63"/>
      <c r="G301" s="8" t="s">
        <v>5</v>
      </c>
      <c r="H301" s="8" t="s">
        <v>64</v>
      </c>
      <c r="I301" s="8" t="s">
        <v>10</v>
      </c>
      <c r="J301" s="9">
        <v>5</v>
      </c>
      <c r="K301" s="9">
        <v>20.51</v>
      </c>
      <c r="L301" s="9">
        <v>102.55</v>
      </c>
      <c r="M301" s="10">
        <v>9.3985669582000407E-3</v>
      </c>
      <c r="N301" s="10">
        <v>81.925038537537205</v>
      </c>
      <c r="O301" s="8" t="s">
        <v>911</v>
      </c>
    </row>
    <row r="302" spans="1:15" ht="15" hidden="1" customHeight="1">
      <c r="A302" s="8" t="s">
        <v>632</v>
      </c>
      <c r="B302" s="63" t="s">
        <v>633</v>
      </c>
      <c r="C302" s="63"/>
      <c r="D302" s="63"/>
      <c r="E302" s="63"/>
      <c r="F302" s="63"/>
      <c r="G302" s="8" t="s">
        <v>5</v>
      </c>
      <c r="H302" s="8" t="s">
        <v>64</v>
      </c>
      <c r="I302" s="8" t="s">
        <v>10</v>
      </c>
      <c r="J302" s="9">
        <v>12</v>
      </c>
      <c r="K302" s="9">
        <v>8.5399999999999991</v>
      </c>
      <c r="L302" s="9">
        <v>102.48</v>
      </c>
      <c r="M302" s="10">
        <v>9.3921515541330099E-3</v>
      </c>
      <c r="N302" s="10">
        <v>81.932765195753603</v>
      </c>
      <c r="O302" s="8" t="s">
        <v>911</v>
      </c>
    </row>
    <row r="303" spans="1:15" ht="15" hidden="1" customHeight="1">
      <c r="A303" s="8" t="s">
        <v>724</v>
      </c>
      <c r="B303" s="63" t="s">
        <v>725</v>
      </c>
      <c r="C303" s="63"/>
      <c r="D303" s="63"/>
      <c r="E303" s="63"/>
      <c r="F303" s="63"/>
      <c r="G303" s="8" t="s">
        <v>5</v>
      </c>
      <c r="H303" s="8" t="s">
        <v>64</v>
      </c>
      <c r="I303" s="8" t="s">
        <v>10</v>
      </c>
      <c r="J303" s="9">
        <v>74.888140000000007</v>
      </c>
      <c r="K303" s="9">
        <v>1.27</v>
      </c>
      <c r="L303" s="9">
        <v>95.107937800000002</v>
      </c>
      <c r="M303" s="10">
        <v>8.7165121567003862E-3</v>
      </c>
      <c r="N303" s="10">
        <v>81.939935426007125</v>
      </c>
      <c r="O303" s="8" t="s">
        <v>911</v>
      </c>
    </row>
    <row r="304" spans="1:15" ht="15" hidden="1" customHeight="1">
      <c r="A304" s="8" t="s">
        <v>564</v>
      </c>
      <c r="B304" s="63" t="s">
        <v>565</v>
      </c>
      <c r="C304" s="63"/>
      <c r="D304" s="63"/>
      <c r="E304" s="63"/>
      <c r="F304" s="63"/>
      <c r="G304" s="8" t="s">
        <v>5</v>
      </c>
      <c r="H304" s="8" t="s">
        <v>64</v>
      </c>
      <c r="I304" s="8" t="s">
        <v>10</v>
      </c>
      <c r="J304" s="9">
        <v>30</v>
      </c>
      <c r="K304" s="9">
        <v>3.09</v>
      </c>
      <c r="L304" s="9">
        <v>92.7</v>
      </c>
      <c r="M304" s="10">
        <v>8.4958279573392852E-3</v>
      </c>
      <c r="N304" s="10">
        <v>81.946924704077588</v>
      </c>
      <c r="O304" s="8" t="s">
        <v>911</v>
      </c>
    </row>
    <row r="305" spans="1:15" ht="19.95" hidden="1" customHeight="1">
      <c r="A305" s="8" t="s">
        <v>885</v>
      </c>
      <c r="B305" s="63" t="s">
        <v>886</v>
      </c>
      <c r="C305" s="63"/>
      <c r="D305" s="63"/>
      <c r="E305" s="63"/>
      <c r="F305" s="63"/>
      <c r="G305" s="8" t="s">
        <v>5</v>
      </c>
      <c r="H305" s="8" t="s">
        <v>64</v>
      </c>
      <c r="I305" s="8" t="s">
        <v>9</v>
      </c>
      <c r="J305" s="25">
        <v>0.10524600000000001</v>
      </c>
      <c r="K305" s="9">
        <v>850.21</v>
      </c>
      <c r="L305" s="9">
        <v>89.481201659999996</v>
      </c>
      <c r="M305" s="10">
        <v>8.2008295007480296E-3</v>
      </c>
      <c r="N305" s="10">
        <v>81.953671204635782</v>
      </c>
      <c r="O305" s="8" t="s">
        <v>911</v>
      </c>
    </row>
    <row r="306" spans="1:15" ht="28.2" hidden="1" customHeight="1">
      <c r="A306" s="8" t="s">
        <v>37</v>
      </c>
      <c r="B306" s="63" t="s">
        <v>38</v>
      </c>
      <c r="C306" s="63"/>
      <c r="D306" s="63"/>
      <c r="E306" s="63"/>
      <c r="F306" s="63"/>
      <c r="G306" s="8" t="s">
        <v>5</v>
      </c>
      <c r="H306" s="8" t="s">
        <v>15</v>
      </c>
      <c r="I306" s="8" t="s">
        <v>6</v>
      </c>
      <c r="J306" s="9">
        <v>880</v>
      </c>
      <c r="K306" s="9">
        <v>0.1</v>
      </c>
      <c r="L306" s="9">
        <v>88</v>
      </c>
      <c r="M306" s="10">
        <v>8.0650793985529365E-3</v>
      </c>
      <c r="N306" s="10">
        <v>81.960306118014415</v>
      </c>
      <c r="O306" s="8" t="s">
        <v>911</v>
      </c>
    </row>
    <row r="307" spans="1:15" ht="19.95" hidden="1" customHeight="1">
      <c r="A307" s="8" t="s">
        <v>240</v>
      </c>
      <c r="B307" s="63" t="s">
        <v>241</v>
      </c>
      <c r="C307" s="63"/>
      <c r="D307" s="63"/>
      <c r="E307" s="63"/>
      <c r="F307" s="63"/>
      <c r="G307" s="8" t="s">
        <v>5</v>
      </c>
      <c r="H307" s="8" t="s">
        <v>64</v>
      </c>
      <c r="I307" s="8" t="s">
        <v>231</v>
      </c>
      <c r="J307" s="26">
        <v>0.72270000000000001</v>
      </c>
      <c r="K307" s="9">
        <v>119.78</v>
      </c>
      <c r="L307" s="9">
        <v>86.565005999999997</v>
      </c>
      <c r="M307" s="10">
        <v>7.9335641650705828E-3</v>
      </c>
      <c r="N307" s="10">
        <v>81.966832460083225</v>
      </c>
      <c r="O307" s="8" t="s">
        <v>911</v>
      </c>
    </row>
    <row r="308" spans="1:15" ht="19.95" hidden="1" customHeight="1">
      <c r="A308" s="8" t="s">
        <v>808</v>
      </c>
      <c r="B308" s="63" t="s">
        <v>809</v>
      </c>
      <c r="C308" s="63"/>
      <c r="D308" s="63"/>
      <c r="E308" s="63"/>
      <c r="F308" s="63"/>
      <c r="G308" s="8" t="s">
        <v>908</v>
      </c>
      <c r="H308" s="8" t="s">
        <v>64</v>
      </c>
      <c r="I308" s="8" t="s">
        <v>3</v>
      </c>
      <c r="J308" s="9">
        <v>6</v>
      </c>
      <c r="K308" s="9">
        <v>14.4</v>
      </c>
      <c r="L308" s="9">
        <v>86.4</v>
      </c>
      <c r="M308" s="10">
        <v>7.9184415913065194E-3</v>
      </c>
      <c r="N308" s="10">
        <v>81.973346738673158</v>
      </c>
      <c r="O308" s="8" t="s">
        <v>911</v>
      </c>
    </row>
    <row r="309" spans="1:15" ht="15" hidden="1" customHeight="1">
      <c r="A309" s="8" t="s">
        <v>636</v>
      </c>
      <c r="B309" s="63" t="s">
        <v>637</v>
      </c>
      <c r="C309" s="63"/>
      <c r="D309" s="63"/>
      <c r="E309" s="63"/>
      <c r="F309" s="63"/>
      <c r="G309" s="8" t="s">
        <v>5</v>
      </c>
      <c r="H309" s="8" t="s">
        <v>64</v>
      </c>
      <c r="I309" s="8" t="s">
        <v>10</v>
      </c>
      <c r="J309" s="9">
        <v>4</v>
      </c>
      <c r="K309" s="9">
        <v>21.53</v>
      </c>
      <c r="L309" s="9">
        <v>86.12</v>
      </c>
      <c r="M309" s="10">
        <v>7.8927799750383963E-3</v>
      </c>
      <c r="N309" s="10">
        <v>81.979839906175087</v>
      </c>
      <c r="O309" s="8" t="s">
        <v>911</v>
      </c>
    </row>
    <row r="310" spans="1:15" ht="19.95" hidden="1" customHeight="1">
      <c r="A310" s="8" t="s">
        <v>466</v>
      </c>
      <c r="B310" s="63" t="s">
        <v>467</v>
      </c>
      <c r="C310" s="63"/>
      <c r="D310" s="63"/>
      <c r="E310" s="63"/>
      <c r="F310" s="63"/>
      <c r="G310" s="8" t="s">
        <v>5</v>
      </c>
      <c r="H310" s="8" t="s">
        <v>64</v>
      </c>
      <c r="I310" s="8" t="s">
        <v>10</v>
      </c>
      <c r="J310" s="9">
        <v>7</v>
      </c>
      <c r="K310" s="9">
        <v>12.24</v>
      </c>
      <c r="L310" s="9">
        <v>85.68</v>
      </c>
      <c r="M310" s="10">
        <v>7.8524545780456305E-3</v>
      </c>
      <c r="N310" s="10">
        <v>81.986299899110108</v>
      </c>
      <c r="O310" s="8" t="s">
        <v>911</v>
      </c>
    </row>
    <row r="311" spans="1:15" ht="15" hidden="1" customHeight="1">
      <c r="A311" s="8" t="s">
        <v>380</v>
      </c>
      <c r="B311" s="63" t="s">
        <v>381</v>
      </c>
      <c r="C311" s="63"/>
      <c r="D311" s="63"/>
      <c r="E311" s="63"/>
      <c r="F311" s="63"/>
      <c r="G311" s="8" t="s">
        <v>5</v>
      </c>
      <c r="H311" s="8" t="s">
        <v>26</v>
      </c>
      <c r="I311" s="8" t="s">
        <v>6</v>
      </c>
      <c r="J311" s="9">
        <v>3.6478079999999999</v>
      </c>
      <c r="K311" s="9">
        <v>23.35</v>
      </c>
      <c r="L311" s="9">
        <v>85.176316799999995</v>
      </c>
      <c r="M311" s="10">
        <v>7.8062927030488434E-3</v>
      </c>
      <c r="N311" s="10">
        <v>81.992721439706244</v>
      </c>
      <c r="O311" s="8" t="s">
        <v>911</v>
      </c>
    </row>
    <row r="312" spans="1:15" ht="19.95" hidden="1" customHeight="1">
      <c r="A312" s="8" t="s">
        <v>328</v>
      </c>
      <c r="B312" s="63" t="s">
        <v>329</v>
      </c>
      <c r="C312" s="63"/>
      <c r="D312" s="63"/>
      <c r="E312" s="63"/>
      <c r="F312" s="63"/>
      <c r="G312" s="8" t="s">
        <v>5</v>
      </c>
      <c r="H312" s="8" t="s">
        <v>64</v>
      </c>
      <c r="I312" s="8" t="s">
        <v>10</v>
      </c>
      <c r="J312" s="9">
        <v>332.12633399999999</v>
      </c>
      <c r="K312" s="9">
        <v>0.25</v>
      </c>
      <c r="L312" s="9">
        <v>83.031583499999996</v>
      </c>
      <c r="M312" s="10">
        <v>7.6097308353986117E-3</v>
      </c>
      <c r="N312" s="10">
        <v>81.998981631272457</v>
      </c>
      <c r="O312" s="8" t="s">
        <v>911</v>
      </c>
    </row>
    <row r="313" spans="1:15" ht="15" hidden="1" customHeight="1">
      <c r="A313" s="8" t="s">
        <v>302</v>
      </c>
      <c r="B313" s="63" t="s">
        <v>303</v>
      </c>
      <c r="C313" s="63"/>
      <c r="D313" s="63"/>
      <c r="E313" s="63"/>
      <c r="F313" s="63"/>
      <c r="G313" s="8" t="s">
        <v>5</v>
      </c>
      <c r="H313" s="8" t="s">
        <v>64</v>
      </c>
      <c r="I313" s="8" t="s">
        <v>73</v>
      </c>
      <c r="J313" s="9">
        <v>3.95825</v>
      </c>
      <c r="K313" s="9">
        <v>20.87</v>
      </c>
      <c r="L313" s="9">
        <v>82.608677499999999</v>
      </c>
      <c r="M313" s="10">
        <v>7.5709720800790159E-3</v>
      </c>
      <c r="N313" s="10">
        <v>82.005209402239245</v>
      </c>
      <c r="O313" s="8" t="s">
        <v>911</v>
      </c>
    </row>
    <row r="314" spans="1:15" ht="15" hidden="1" customHeight="1">
      <c r="A314" s="8" t="s">
        <v>895</v>
      </c>
      <c r="B314" s="63" t="s">
        <v>896</v>
      </c>
      <c r="C314" s="63"/>
      <c r="D314" s="63"/>
      <c r="E314" s="63"/>
      <c r="F314" s="63"/>
      <c r="G314" s="8" t="s">
        <v>5</v>
      </c>
      <c r="H314" s="8" t="s">
        <v>64</v>
      </c>
      <c r="I314" s="8" t="s">
        <v>73</v>
      </c>
      <c r="J314" s="9">
        <v>6.6116200000000003</v>
      </c>
      <c r="K314" s="9">
        <v>12.37</v>
      </c>
      <c r="L314" s="9">
        <v>81.785739399999997</v>
      </c>
      <c r="M314" s="10">
        <v>7.4955509310268079E-3</v>
      </c>
      <c r="N314" s="10">
        <v>82.011375347876807</v>
      </c>
      <c r="O314" s="8" t="s">
        <v>911</v>
      </c>
    </row>
    <row r="315" spans="1:15" ht="15" hidden="1" customHeight="1">
      <c r="A315" s="8" t="s">
        <v>490</v>
      </c>
      <c r="B315" s="63" t="s">
        <v>491</v>
      </c>
      <c r="C315" s="63"/>
      <c r="D315" s="63"/>
      <c r="E315" s="63"/>
      <c r="F315" s="63"/>
      <c r="G315" s="8" t="s">
        <v>5</v>
      </c>
      <c r="H315" s="8" t="s">
        <v>64</v>
      </c>
      <c r="I315" s="8" t="s">
        <v>10</v>
      </c>
      <c r="J315" s="9">
        <v>4</v>
      </c>
      <c r="K315" s="9">
        <v>20.18</v>
      </c>
      <c r="L315" s="9">
        <v>80.72</v>
      </c>
      <c r="M315" s="10">
        <v>7.3978773755817382E-3</v>
      </c>
      <c r="N315" s="10">
        <v>82.017461372966849</v>
      </c>
      <c r="O315" s="8" t="s">
        <v>911</v>
      </c>
    </row>
    <row r="316" spans="1:15" ht="15" hidden="1" customHeight="1">
      <c r="A316" s="8" t="s">
        <v>822</v>
      </c>
      <c r="B316" s="63" t="s">
        <v>823</v>
      </c>
      <c r="C316" s="63"/>
      <c r="D316" s="63"/>
      <c r="E316" s="63"/>
      <c r="F316" s="63"/>
      <c r="G316" s="8" t="s">
        <v>5</v>
      </c>
      <c r="H316" s="8" t="s">
        <v>64</v>
      </c>
      <c r="I316" s="8" t="s">
        <v>7</v>
      </c>
      <c r="J316" s="9">
        <v>5.6036700000000002</v>
      </c>
      <c r="K316" s="9">
        <v>14.18</v>
      </c>
      <c r="L316" s="9">
        <v>79.460040599999999</v>
      </c>
      <c r="M316" s="10">
        <v>7.2824038233095436E-3</v>
      </c>
      <c r="N316" s="10">
        <v>82.023452398160785</v>
      </c>
      <c r="O316" s="8" t="s">
        <v>911</v>
      </c>
    </row>
    <row r="317" spans="1:15" ht="19.95" hidden="1" customHeight="1">
      <c r="A317" s="8" t="s">
        <v>784</v>
      </c>
      <c r="B317" s="63" t="s">
        <v>785</v>
      </c>
      <c r="C317" s="63"/>
      <c r="D317" s="63"/>
      <c r="E317" s="63"/>
      <c r="F317" s="63"/>
      <c r="G317" s="8" t="s">
        <v>5</v>
      </c>
      <c r="H317" s="8" t="s">
        <v>64</v>
      </c>
      <c r="I317" s="8" t="s">
        <v>10</v>
      </c>
      <c r="J317" s="9">
        <v>47</v>
      </c>
      <c r="K317" s="9">
        <v>1.66</v>
      </c>
      <c r="L317" s="9">
        <v>78.02</v>
      </c>
      <c r="M317" s="10">
        <v>7.1504260758534091E-3</v>
      </c>
      <c r="N317" s="10">
        <v>82.029334852044897</v>
      </c>
      <c r="O317" s="8" t="s">
        <v>911</v>
      </c>
    </row>
    <row r="318" spans="1:15" ht="19.95" hidden="1" customHeight="1">
      <c r="A318" s="8" t="s">
        <v>444</v>
      </c>
      <c r="B318" s="63" t="s">
        <v>445</v>
      </c>
      <c r="C318" s="63"/>
      <c r="D318" s="63"/>
      <c r="E318" s="63"/>
      <c r="F318" s="63"/>
      <c r="G318" s="8" t="s">
        <v>5</v>
      </c>
      <c r="H318" s="8" t="s">
        <v>64</v>
      </c>
      <c r="I318" s="8" t="s">
        <v>9</v>
      </c>
      <c r="J318" s="27">
        <v>0.25461</v>
      </c>
      <c r="K318" s="9">
        <v>298.60000000000002</v>
      </c>
      <c r="L318" s="9">
        <v>76.026545999999996</v>
      </c>
      <c r="M318" s="10">
        <v>6.9677287487242851E-3</v>
      </c>
      <c r="N318" s="10">
        <v>82.035066512443137</v>
      </c>
      <c r="O318" s="8" t="s">
        <v>911</v>
      </c>
    </row>
    <row r="319" spans="1:15" ht="19.95" hidden="1" customHeight="1">
      <c r="A319" s="8" t="s">
        <v>879</v>
      </c>
      <c r="B319" s="63" t="s">
        <v>880</v>
      </c>
      <c r="C319" s="63"/>
      <c r="D319" s="63"/>
      <c r="E319" s="63"/>
      <c r="F319" s="63"/>
      <c r="G319" s="8" t="s">
        <v>908</v>
      </c>
      <c r="H319" s="8" t="s">
        <v>64</v>
      </c>
      <c r="I319" s="8" t="s">
        <v>3</v>
      </c>
      <c r="J319" s="9">
        <v>1</v>
      </c>
      <c r="K319" s="9">
        <v>76</v>
      </c>
      <c r="L319" s="9">
        <v>76</v>
      </c>
      <c r="M319" s="10">
        <v>6.9652958442048083E-3</v>
      </c>
      <c r="N319" s="10">
        <v>82.040796664906509</v>
      </c>
      <c r="O319" s="8" t="s">
        <v>911</v>
      </c>
    </row>
    <row r="320" spans="1:15" ht="19.95" hidden="1" customHeight="1">
      <c r="A320" s="8" t="s">
        <v>468</v>
      </c>
      <c r="B320" s="63" t="s">
        <v>469</v>
      </c>
      <c r="C320" s="63"/>
      <c r="D320" s="63"/>
      <c r="E320" s="63"/>
      <c r="F320" s="63"/>
      <c r="G320" s="8" t="s">
        <v>5</v>
      </c>
      <c r="H320" s="8" t="s">
        <v>64</v>
      </c>
      <c r="I320" s="8" t="s">
        <v>10</v>
      </c>
      <c r="J320" s="9">
        <v>12</v>
      </c>
      <c r="K320" s="9">
        <v>6.33</v>
      </c>
      <c r="L320" s="9">
        <v>75.959999999999994</v>
      </c>
      <c r="M320" s="10">
        <v>6.9616298990236468E-3</v>
      </c>
      <c r="N320" s="10">
        <v>82.046523801500157</v>
      </c>
      <c r="O320" s="8" t="s">
        <v>911</v>
      </c>
    </row>
    <row r="321" spans="1:15" ht="15" hidden="1" customHeight="1">
      <c r="A321" s="8" t="s">
        <v>722</v>
      </c>
      <c r="B321" s="63" t="s">
        <v>723</v>
      </c>
      <c r="C321" s="63"/>
      <c r="D321" s="63"/>
      <c r="E321" s="63"/>
      <c r="F321" s="63"/>
      <c r="G321" s="8" t="s">
        <v>5</v>
      </c>
      <c r="H321" s="8" t="s">
        <v>64</v>
      </c>
      <c r="I321" s="8" t="s">
        <v>10</v>
      </c>
      <c r="J321" s="9">
        <v>235.9</v>
      </c>
      <c r="K321" s="9">
        <v>0.32</v>
      </c>
      <c r="L321" s="9">
        <v>75.488</v>
      </c>
      <c r="M321" s="10">
        <v>6.918371745885955E-3</v>
      </c>
      <c r="N321" s="10">
        <v>82.052214747657203</v>
      </c>
      <c r="O321" s="8" t="s">
        <v>911</v>
      </c>
    </row>
    <row r="322" spans="1:15" ht="15" hidden="1" customHeight="1">
      <c r="A322" s="8" t="s">
        <v>494</v>
      </c>
      <c r="B322" s="63" t="s">
        <v>495</v>
      </c>
      <c r="C322" s="63"/>
      <c r="D322" s="63"/>
      <c r="E322" s="63"/>
      <c r="F322" s="63"/>
      <c r="G322" s="8" t="s">
        <v>5</v>
      </c>
      <c r="H322" s="8" t="s">
        <v>64</v>
      </c>
      <c r="I322" s="8" t="s">
        <v>10</v>
      </c>
      <c r="J322" s="9">
        <v>6</v>
      </c>
      <c r="K322" s="9">
        <v>12.45</v>
      </c>
      <c r="L322" s="9">
        <v>74.7</v>
      </c>
      <c r="M322" s="10">
        <v>6.8461526258170946E-3</v>
      </c>
      <c r="N322" s="10">
        <v>82.057846884354774</v>
      </c>
      <c r="O322" s="8" t="s">
        <v>911</v>
      </c>
    </row>
    <row r="323" spans="1:15" ht="15" hidden="1" customHeight="1">
      <c r="A323" s="8" t="s">
        <v>219</v>
      </c>
      <c r="B323" s="63" t="s">
        <v>220</v>
      </c>
      <c r="C323" s="63"/>
      <c r="D323" s="63"/>
      <c r="E323" s="63"/>
      <c r="F323" s="63"/>
      <c r="G323" s="8" t="s">
        <v>5</v>
      </c>
      <c r="H323" s="8" t="s">
        <v>64</v>
      </c>
      <c r="I323" s="8" t="s">
        <v>11</v>
      </c>
      <c r="J323" s="9">
        <v>3.6637300000000002</v>
      </c>
      <c r="K323" s="9">
        <v>20.22</v>
      </c>
      <c r="L323" s="9">
        <v>74.080620600000003</v>
      </c>
      <c r="M323" s="10">
        <v>6.7893873526485935E-3</v>
      </c>
      <c r="N323" s="10">
        <v>82.06343227507169</v>
      </c>
      <c r="O323" s="8" t="s">
        <v>911</v>
      </c>
    </row>
    <row r="324" spans="1:15" ht="19.95" hidden="1" customHeight="1">
      <c r="A324" s="8" t="s">
        <v>265</v>
      </c>
      <c r="B324" s="63" t="s">
        <v>266</v>
      </c>
      <c r="C324" s="63"/>
      <c r="D324" s="63"/>
      <c r="E324" s="63"/>
      <c r="F324" s="63"/>
      <c r="G324" s="8" t="s">
        <v>5</v>
      </c>
      <c r="H324" s="8" t="s">
        <v>64</v>
      </c>
      <c r="I324" s="8" t="s">
        <v>10</v>
      </c>
      <c r="J324" s="9">
        <v>19.8</v>
      </c>
      <c r="K324" s="9">
        <v>3.69</v>
      </c>
      <c r="L324" s="9">
        <v>73.061999999999998</v>
      </c>
      <c r="M324" s="10">
        <v>6.6960321706485745E-3</v>
      </c>
      <c r="N324" s="10">
        <v>82.068940761110824</v>
      </c>
      <c r="O324" s="8" t="s">
        <v>911</v>
      </c>
    </row>
    <row r="325" spans="1:15" ht="19.95" hidden="1" customHeight="1">
      <c r="A325" s="8" t="s">
        <v>570</v>
      </c>
      <c r="B325" s="63" t="s">
        <v>571</v>
      </c>
      <c r="C325" s="63"/>
      <c r="D325" s="63"/>
      <c r="E325" s="63"/>
      <c r="F325" s="63"/>
      <c r="G325" s="8" t="s">
        <v>5</v>
      </c>
      <c r="H325" s="8" t="s">
        <v>64</v>
      </c>
      <c r="I325" s="8" t="s">
        <v>10</v>
      </c>
      <c r="J325" s="9">
        <v>33</v>
      </c>
      <c r="K325" s="9">
        <v>2.13</v>
      </c>
      <c r="L325" s="9">
        <v>70.290000000000006</v>
      </c>
      <c r="M325" s="10">
        <v>6.4419821695941579E-3</v>
      </c>
      <c r="N325" s="10">
        <v>82.074240398172009</v>
      </c>
      <c r="O325" s="8" t="s">
        <v>911</v>
      </c>
    </row>
    <row r="326" spans="1:15" ht="15" hidden="1" customHeight="1">
      <c r="A326" s="8" t="s">
        <v>788</v>
      </c>
      <c r="B326" s="63" t="s">
        <v>789</v>
      </c>
      <c r="C326" s="63"/>
      <c r="D326" s="63"/>
      <c r="E326" s="63"/>
      <c r="F326" s="63"/>
      <c r="G326" s="8" t="s">
        <v>5</v>
      </c>
      <c r="H326" s="8" t="s">
        <v>64</v>
      </c>
      <c r="I326" s="8" t="s">
        <v>10</v>
      </c>
      <c r="J326" s="9">
        <v>8</v>
      </c>
      <c r="K326" s="9">
        <v>8.59</v>
      </c>
      <c r="L326" s="9">
        <v>68.72</v>
      </c>
      <c r="M326" s="10">
        <v>6.2980938212336109E-3</v>
      </c>
      <c r="N326" s="10">
        <v>82.079421662346789</v>
      </c>
      <c r="O326" s="8" t="s">
        <v>911</v>
      </c>
    </row>
    <row r="327" spans="1:15" ht="15" hidden="1" customHeight="1">
      <c r="A327" s="8" t="s">
        <v>836</v>
      </c>
      <c r="B327" s="63" t="s">
        <v>837</v>
      </c>
      <c r="C327" s="63"/>
      <c r="D327" s="63"/>
      <c r="E327" s="63"/>
      <c r="F327" s="63"/>
      <c r="G327" s="8" t="s">
        <v>5</v>
      </c>
      <c r="H327" s="8" t="s">
        <v>64</v>
      </c>
      <c r="I327" s="8" t="s">
        <v>10</v>
      </c>
      <c r="J327" s="9">
        <v>11.554399999999999</v>
      </c>
      <c r="K327" s="9">
        <v>5.92</v>
      </c>
      <c r="L327" s="9">
        <v>68.402047999999994</v>
      </c>
      <c r="M327" s="10">
        <v>6.2689539561776022E-3</v>
      </c>
      <c r="N327" s="10">
        <v>82.084578799563815</v>
      </c>
      <c r="O327" s="8" t="s">
        <v>911</v>
      </c>
    </row>
    <row r="328" spans="1:15" ht="15" hidden="1" customHeight="1">
      <c r="A328" s="8" t="s">
        <v>422</v>
      </c>
      <c r="B328" s="63" t="s">
        <v>423</v>
      </c>
      <c r="C328" s="63"/>
      <c r="D328" s="63"/>
      <c r="E328" s="63"/>
      <c r="F328" s="63"/>
      <c r="G328" s="8" t="s">
        <v>5</v>
      </c>
      <c r="H328" s="8" t="s">
        <v>64</v>
      </c>
      <c r="I328" s="8" t="s">
        <v>7</v>
      </c>
      <c r="J328" s="9">
        <v>3.5571269999999999</v>
      </c>
      <c r="K328" s="9">
        <v>18.88</v>
      </c>
      <c r="L328" s="9">
        <v>67.158557759999994</v>
      </c>
      <c r="M328" s="10">
        <v>6.1549897798489021E-3</v>
      </c>
      <c r="N328" s="10">
        <v>82.08964169085219</v>
      </c>
      <c r="O328" s="8" t="s">
        <v>911</v>
      </c>
    </row>
    <row r="329" spans="1:15" ht="15" hidden="1" customHeight="1">
      <c r="A329" s="8" t="s">
        <v>256</v>
      </c>
      <c r="B329" s="63" t="s">
        <v>257</v>
      </c>
      <c r="C329" s="63"/>
      <c r="D329" s="63"/>
      <c r="E329" s="63"/>
      <c r="F329" s="63"/>
      <c r="G329" s="8" t="s">
        <v>5</v>
      </c>
      <c r="H329" s="8" t="s">
        <v>26</v>
      </c>
      <c r="I329" s="8" t="s">
        <v>6</v>
      </c>
      <c r="J329" s="9">
        <v>2.1390241964321999</v>
      </c>
      <c r="K329" s="9">
        <v>31.39</v>
      </c>
      <c r="L329" s="9">
        <v>67.143969526006757</v>
      </c>
      <c r="M329" s="10">
        <v>6.1536527881961732E-3</v>
      </c>
      <c r="N329" s="10">
        <v>82.09470382817311</v>
      </c>
      <c r="O329" s="8" t="s">
        <v>911</v>
      </c>
    </row>
    <row r="330" spans="1:15" ht="15" hidden="1" customHeight="1">
      <c r="A330" s="8" t="s">
        <v>122</v>
      </c>
      <c r="B330" s="63" t="s">
        <v>123</v>
      </c>
      <c r="C330" s="63"/>
      <c r="D330" s="63"/>
      <c r="E330" s="63"/>
      <c r="F330" s="63"/>
      <c r="G330" s="8" t="s">
        <v>5</v>
      </c>
      <c r="H330" s="8" t="s">
        <v>26</v>
      </c>
      <c r="I330" s="8" t="s">
        <v>6</v>
      </c>
      <c r="J330" s="9">
        <v>2.2614778493787</v>
      </c>
      <c r="K330" s="9">
        <v>29.33</v>
      </c>
      <c r="L330" s="9">
        <v>66.32914532227727</v>
      </c>
      <c r="M330" s="10">
        <v>6.078975266617298E-3</v>
      </c>
      <c r="N330" s="10">
        <v>82.099704140164832</v>
      </c>
      <c r="O330" s="8" t="s">
        <v>911</v>
      </c>
    </row>
    <row r="331" spans="1:15" ht="15" hidden="1" customHeight="1">
      <c r="A331" s="8" t="s">
        <v>512</v>
      </c>
      <c r="B331" s="63" t="s">
        <v>513</v>
      </c>
      <c r="C331" s="63"/>
      <c r="D331" s="63"/>
      <c r="E331" s="63"/>
      <c r="F331" s="63"/>
      <c r="G331" s="8" t="s">
        <v>5</v>
      </c>
      <c r="H331" s="8" t="s">
        <v>26</v>
      </c>
      <c r="I331" s="8" t="s">
        <v>6</v>
      </c>
      <c r="J331" s="9">
        <v>3.98049886</v>
      </c>
      <c r="K331" s="9">
        <v>16.079999999999998</v>
      </c>
      <c r="L331" s="9">
        <v>64.006421668800002</v>
      </c>
      <c r="M331" s="10">
        <v>5.8661008270014898E-3</v>
      </c>
      <c r="N331" s="10">
        <v>82.104529531712942</v>
      </c>
      <c r="O331" s="8" t="s">
        <v>911</v>
      </c>
    </row>
    <row r="332" spans="1:15" ht="28.2" hidden="1" customHeight="1">
      <c r="A332" s="8" t="s">
        <v>156</v>
      </c>
      <c r="B332" s="63" t="s">
        <v>157</v>
      </c>
      <c r="C332" s="63"/>
      <c r="D332" s="63"/>
      <c r="E332" s="63"/>
      <c r="F332" s="63"/>
      <c r="G332" s="8" t="s">
        <v>5</v>
      </c>
      <c r="H332" s="8" t="s">
        <v>57</v>
      </c>
      <c r="I332" s="8" t="s">
        <v>10</v>
      </c>
      <c r="J332" s="28">
        <v>8.8969122599999998E-5</v>
      </c>
      <c r="K332" s="9">
        <v>703871.68</v>
      </c>
      <c r="L332" s="9">
        <v>62.622845792587967</v>
      </c>
      <c r="M332" s="10">
        <v>5.7392979940972567E-3</v>
      </c>
      <c r="N332" s="10">
        <v>82.109250875755777</v>
      </c>
      <c r="O332" s="8" t="s">
        <v>911</v>
      </c>
    </row>
    <row r="333" spans="1:15" ht="19.95" hidden="1" customHeight="1">
      <c r="A333" s="8" t="s">
        <v>674</v>
      </c>
      <c r="B333" s="63" t="s">
        <v>675</v>
      </c>
      <c r="C333" s="63"/>
      <c r="D333" s="63"/>
      <c r="E333" s="63"/>
      <c r="F333" s="63"/>
      <c r="G333" s="8" t="s">
        <v>5</v>
      </c>
      <c r="H333" s="8" t="s">
        <v>64</v>
      </c>
      <c r="I333" s="8" t="s">
        <v>10</v>
      </c>
      <c r="J333" s="9">
        <v>5</v>
      </c>
      <c r="K333" s="9">
        <v>12.2</v>
      </c>
      <c r="L333" s="9">
        <v>61</v>
      </c>
      <c r="M333" s="10">
        <v>5.5905664012696485E-3</v>
      </c>
      <c r="N333" s="10">
        <v>82.113850077075057</v>
      </c>
      <c r="O333" s="8" t="s">
        <v>911</v>
      </c>
    </row>
    <row r="334" spans="1:15" ht="15" hidden="1" customHeight="1">
      <c r="A334" s="8" t="s">
        <v>582</v>
      </c>
      <c r="B334" s="63" t="s">
        <v>583</v>
      </c>
      <c r="C334" s="63"/>
      <c r="D334" s="63"/>
      <c r="E334" s="63"/>
      <c r="F334" s="63"/>
      <c r="G334" s="8" t="s">
        <v>5</v>
      </c>
      <c r="H334" s="8" t="s">
        <v>64</v>
      </c>
      <c r="I334" s="8" t="s">
        <v>10</v>
      </c>
      <c r="J334" s="9">
        <v>9</v>
      </c>
      <c r="K334" s="9">
        <v>6.77</v>
      </c>
      <c r="L334" s="9">
        <v>60.93</v>
      </c>
      <c r="M334" s="10">
        <v>5.5841509972026178E-3</v>
      </c>
      <c r="N334" s="10">
        <v>82.118444000622361</v>
      </c>
      <c r="O334" s="8" t="s">
        <v>911</v>
      </c>
    </row>
    <row r="335" spans="1:15" ht="19.95" hidden="1" customHeight="1">
      <c r="A335" s="8" t="s">
        <v>550</v>
      </c>
      <c r="B335" s="63" t="s">
        <v>551</v>
      </c>
      <c r="C335" s="63"/>
      <c r="D335" s="63"/>
      <c r="E335" s="63"/>
      <c r="F335" s="63"/>
      <c r="G335" s="8" t="s">
        <v>5</v>
      </c>
      <c r="H335" s="8" t="s">
        <v>64</v>
      </c>
      <c r="I335" s="8" t="s">
        <v>10</v>
      </c>
      <c r="J335" s="9">
        <v>3</v>
      </c>
      <c r="K335" s="9">
        <v>19.25</v>
      </c>
      <c r="L335" s="9">
        <v>57.75</v>
      </c>
      <c r="M335" s="10">
        <v>5.2927083553003639E-3</v>
      </c>
      <c r="N335" s="10">
        <v>82.12279816252709</v>
      </c>
      <c r="O335" s="8" t="s">
        <v>911</v>
      </c>
    </row>
    <row r="336" spans="1:15" ht="19.95" hidden="1" customHeight="1">
      <c r="A336" s="8" t="s">
        <v>812</v>
      </c>
      <c r="B336" s="63" t="s">
        <v>813</v>
      </c>
      <c r="C336" s="63"/>
      <c r="D336" s="63"/>
      <c r="E336" s="63"/>
      <c r="F336" s="63"/>
      <c r="G336" s="8" t="s">
        <v>908</v>
      </c>
      <c r="H336" s="8" t="s">
        <v>64</v>
      </c>
      <c r="I336" s="8" t="s">
        <v>3</v>
      </c>
      <c r="J336" s="9">
        <v>6</v>
      </c>
      <c r="K336" s="9">
        <v>9.6</v>
      </c>
      <c r="L336" s="9">
        <v>57.6</v>
      </c>
      <c r="M336" s="10">
        <v>5.2789610608710126E-3</v>
      </c>
      <c r="N336" s="10">
        <v>82.127141014920383</v>
      </c>
      <c r="O336" s="8" t="s">
        <v>911</v>
      </c>
    </row>
    <row r="337" spans="1:15" ht="15" hidden="1" customHeight="1">
      <c r="A337" s="8" t="s">
        <v>774</v>
      </c>
      <c r="B337" s="63" t="s">
        <v>775</v>
      </c>
      <c r="C337" s="63"/>
      <c r="D337" s="63"/>
      <c r="E337" s="63"/>
      <c r="F337" s="63"/>
      <c r="G337" s="8" t="s">
        <v>5</v>
      </c>
      <c r="H337" s="8" t="s">
        <v>64</v>
      </c>
      <c r="I337" s="8" t="s">
        <v>7</v>
      </c>
      <c r="J337" s="9">
        <v>4.39344</v>
      </c>
      <c r="K337" s="9">
        <v>12.9</v>
      </c>
      <c r="L337" s="9">
        <v>56.675376</v>
      </c>
      <c r="M337" s="10">
        <v>5.1942205384413803E-3</v>
      </c>
      <c r="N337" s="10">
        <v>82.131413748342752</v>
      </c>
      <c r="O337" s="8" t="s">
        <v>911</v>
      </c>
    </row>
    <row r="338" spans="1:15" ht="15" hidden="1" customHeight="1">
      <c r="A338" s="8" t="s">
        <v>586</v>
      </c>
      <c r="B338" s="63" t="s">
        <v>587</v>
      </c>
      <c r="C338" s="63"/>
      <c r="D338" s="63"/>
      <c r="E338" s="63"/>
      <c r="F338" s="63"/>
      <c r="G338" s="8" t="s">
        <v>5</v>
      </c>
      <c r="H338" s="8" t="s">
        <v>64</v>
      </c>
      <c r="I338" s="8" t="s">
        <v>10</v>
      </c>
      <c r="J338" s="9">
        <v>10</v>
      </c>
      <c r="K338" s="9">
        <v>5.61</v>
      </c>
      <c r="L338" s="9">
        <v>56.1</v>
      </c>
      <c r="M338" s="10">
        <v>5.1414881165774964E-3</v>
      </c>
      <c r="N338" s="10">
        <v>82.13564350562163</v>
      </c>
      <c r="O338" s="8" t="s">
        <v>911</v>
      </c>
    </row>
    <row r="339" spans="1:15" ht="15" hidden="1" customHeight="1">
      <c r="A339" s="8" t="s">
        <v>832</v>
      </c>
      <c r="B339" s="63" t="s">
        <v>833</v>
      </c>
      <c r="C339" s="63"/>
      <c r="D339" s="63"/>
      <c r="E339" s="63"/>
      <c r="F339" s="63"/>
      <c r="G339" s="8" t="s">
        <v>5</v>
      </c>
      <c r="H339" s="8" t="s">
        <v>64</v>
      </c>
      <c r="I339" s="8" t="s">
        <v>10</v>
      </c>
      <c r="J339" s="9">
        <v>7.6760000000000002</v>
      </c>
      <c r="K339" s="9">
        <v>7.14</v>
      </c>
      <c r="L339" s="9">
        <v>54.806640000000002</v>
      </c>
      <c r="M339" s="10">
        <v>5.0229534450898549E-3</v>
      </c>
      <c r="N339" s="10">
        <v>82.139775247134693</v>
      </c>
      <c r="O339" s="8" t="s">
        <v>911</v>
      </c>
    </row>
    <row r="340" spans="1:15" ht="19.95" hidden="1" customHeight="1">
      <c r="A340" s="8" t="s">
        <v>164</v>
      </c>
      <c r="B340" s="63" t="s">
        <v>165</v>
      </c>
      <c r="C340" s="63"/>
      <c r="D340" s="63"/>
      <c r="E340" s="63"/>
      <c r="F340" s="63"/>
      <c r="G340" s="8" t="s">
        <v>5</v>
      </c>
      <c r="H340" s="8" t="s">
        <v>57</v>
      </c>
      <c r="I340" s="8" t="s">
        <v>10</v>
      </c>
      <c r="J340" s="24">
        <v>1.13002559211612E-2</v>
      </c>
      <c r="K340" s="9">
        <v>4800</v>
      </c>
      <c r="L340" s="9">
        <v>54.241228421573759</v>
      </c>
      <c r="M340" s="10">
        <v>4.9711342488072555E-3</v>
      </c>
      <c r="N340" s="10">
        <v>82.143864766471708</v>
      </c>
      <c r="O340" s="8" t="s">
        <v>911</v>
      </c>
    </row>
    <row r="341" spans="1:15" ht="19.95" hidden="1" customHeight="1">
      <c r="A341" s="8" t="s">
        <v>124</v>
      </c>
      <c r="B341" s="63" t="s">
        <v>125</v>
      </c>
      <c r="C341" s="63"/>
      <c r="D341" s="63"/>
      <c r="E341" s="63"/>
      <c r="F341" s="63"/>
      <c r="G341" s="8" t="s">
        <v>5</v>
      </c>
      <c r="H341" s="8" t="s">
        <v>57</v>
      </c>
      <c r="I341" s="8" t="s">
        <v>10</v>
      </c>
      <c r="J341" s="28">
        <v>6.5811345199999998E-5</v>
      </c>
      <c r="K341" s="9">
        <v>819246.82</v>
      </c>
      <c r="L341" s="9">
        <v>53.915735275022264</v>
      </c>
      <c r="M341" s="10">
        <v>4.9413032480047255E-3</v>
      </c>
      <c r="N341" s="10">
        <v>82.147929404883541</v>
      </c>
      <c r="O341" s="8" t="s">
        <v>911</v>
      </c>
    </row>
    <row r="342" spans="1:15" ht="15" hidden="1" customHeight="1">
      <c r="A342" s="8" t="s">
        <v>170</v>
      </c>
      <c r="B342" s="63" t="s">
        <v>171</v>
      </c>
      <c r="C342" s="63"/>
      <c r="D342" s="63"/>
      <c r="E342" s="63"/>
      <c r="F342" s="63"/>
      <c r="G342" s="8" t="s">
        <v>5</v>
      </c>
      <c r="H342" s="8" t="s">
        <v>26</v>
      </c>
      <c r="I342" s="8" t="s">
        <v>6</v>
      </c>
      <c r="J342" s="29">
        <v>0.43723451070000002</v>
      </c>
      <c r="K342" s="9">
        <v>122.78</v>
      </c>
      <c r="L342" s="9">
        <v>53.683653223745999</v>
      </c>
      <c r="M342" s="10">
        <v>4.920033246066974E-3</v>
      </c>
      <c r="N342" s="10">
        <v>82.151976702044522</v>
      </c>
      <c r="O342" s="8" t="s">
        <v>911</v>
      </c>
    </row>
    <row r="343" spans="1:15" ht="15" hidden="1" customHeight="1">
      <c r="A343" s="8" t="s">
        <v>414</v>
      </c>
      <c r="B343" s="63" t="s">
        <v>415</v>
      </c>
      <c r="C343" s="63"/>
      <c r="D343" s="63"/>
      <c r="E343" s="63"/>
      <c r="F343" s="63"/>
      <c r="G343" s="8" t="s">
        <v>5</v>
      </c>
      <c r="H343" s="8" t="s">
        <v>64</v>
      </c>
      <c r="I343" s="8" t="s">
        <v>10</v>
      </c>
      <c r="J343" s="9">
        <v>24.780821</v>
      </c>
      <c r="K343" s="9">
        <v>2.15</v>
      </c>
      <c r="L343" s="9">
        <v>53.278765149999998</v>
      </c>
      <c r="M343" s="10">
        <v>4.8829258089955127E-3</v>
      </c>
      <c r="N343" s="10">
        <v>82.155993086540903</v>
      </c>
      <c r="O343" s="8" t="s">
        <v>911</v>
      </c>
    </row>
    <row r="344" spans="1:15" ht="19.95" hidden="1" customHeight="1">
      <c r="A344" s="8" t="s">
        <v>128</v>
      </c>
      <c r="B344" s="63" t="s">
        <v>129</v>
      </c>
      <c r="C344" s="63"/>
      <c r="D344" s="63"/>
      <c r="E344" s="63"/>
      <c r="F344" s="63"/>
      <c r="G344" s="8" t="s">
        <v>5</v>
      </c>
      <c r="H344" s="8" t="s">
        <v>57</v>
      </c>
      <c r="I344" s="8" t="s">
        <v>10</v>
      </c>
      <c r="J344" s="23">
        <v>5.1947771780000004E-3</v>
      </c>
      <c r="K344" s="9">
        <v>10172.25</v>
      </c>
      <c r="L344" s="9">
        <v>52.842572148910499</v>
      </c>
      <c r="M344" s="10">
        <v>4.8429493182355135E-3</v>
      </c>
      <c r="N344" s="10">
        <v>82.159977050437803</v>
      </c>
      <c r="O344" s="8" t="s">
        <v>911</v>
      </c>
    </row>
    <row r="345" spans="1:15" ht="28.2" hidden="1" customHeight="1">
      <c r="A345" s="8" t="s">
        <v>18</v>
      </c>
      <c r="B345" s="63" t="s">
        <v>19</v>
      </c>
      <c r="C345" s="63"/>
      <c r="D345" s="63"/>
      <c r="E345" s="63"/>
      <c r="F345" s="63"/>
      <c r="G345" s="8" t="s">
        <v>5</v>
      </c>
      <c r="H345" s="8" t="s">
        <v>15</v>
      </c>
      <c r="I345" s="8" t="s">
        <v>6</v>
      </c>
      <c r="J345" s="9">
        <v>880</v>
      </c>
      <c r="K345" s="9">
        <v>0.06</v>
      </c>
      <c r="L345" s="9">
        <v>52.8</v>
      </c>
      <c r="M345" s="10">
        <v>4.8390476391317614E-3</v>
      </c>
      <c r="N345" s="10">
        <v>82.16395799846498</v>
      </c>
      <c r="O345" s="8" t="s">
        <v>911</v>
      </c>
    </row>
    <row r="346" spans="1:15" ht="19.95" hidden="1" customHeight="1">
      <c r="A346" s="8" t="s">
        <v>820</v>
      </c>
      <c r="B346" s="63" t="s">
        <v>821</v>
      </c>
      <c r="C346" s="63"/>
      <c r="D346" s="63"/>
      <c r="E346" s="63"/>
      <c r="F346" s="63"/>
      <c r="G346" s="8" t="s">
        <v>5</v>
      </c>
      <c r="H346" s="8" t="s">
        <v>64</v>
      </c>
      <c r="I346" s="8" t="s">
        <v>10</v>
      </c>
      <c r="J346" s="9">
        <v>9.1835170000000002</v>
      </c>
      <c r="K346" s="9">
        <v>5.6</v>
      </c>
      <c r="L346" s="9">
        <v>51.427695200000002</v>
      </c>
      <c r="M346" s="10">
        <v>4.7132777849156786E-3</v>
      </c>
      <c r="N346" s="10">
        <v>82.167834898986897</v>
      </c>
      <c r="O346" s="8" t="s">
        <v>911</v>
      </c>
    </row>
    <row r="347" spans="1:15" ht="15" hidden="1" customHeight="1">
      <c r="A347" s="8" t="s">
        <v>897</v>
      </c>
      <c r="B347" s="63" t="s">
        <v>898</v>
      </c>
      <c r="C347" s="63"/>
      <c r="D347" s="63"/>
      <c r="E347" s="63"/>
      <c r="F347" s="63"/>
      <c r="G347" s="8" t="s">
        <v>5</v>
      </c>
      <c r="H347" s="8" t="s">
        <v>64</v>
      </c>
      <c r="I347" s="8" t="s">
        <v>73</v>
      </c>
      <c r="J347" s="9">
        <v>5.2933500000000002</v>
      </c>
      <c r="K347" s="9">
        <v>9.44</v>
      </c>
      <c r="L347" s="9">
        <v>49.969223999999997</v>
      </c>
      <c r="M347" s="10">
        <v>4.579610898228146E-3</v>
      </c>
      <c r="N347" s="10">
        <v>82.171601720264164</v>
      </c>
      <c r="O347" s="8" t="s">
        <v>911</v>
      </c>
    </row>
    <row r="348" spans="1:15" ht="19.95" hidden="1" customHeight="1">
      <c r="A348" s="8" t="s">
        <v>154</v>
      </c>
      <c r="B348" s="63" t="s">
        <v>155</v>
      </c>
      <c r="C348" s="63"/>
      <c r="D348" s="63"/>
      <c r="E348" s="63"/>
      <c r="F348" s="63"/>
      <c r="G348" s="8" t="s">
        <v>5</v>
      </c>
      <c r="H348" s="8" t="s">
        <v>57</v>
      </c>
      <c r="I348" s="8" t="s">
        <v>10</v>
      </c>
      <c r="J348" s="28">
        <v>3.5028473634000001E-3</v>
      </c>
      <c r="K348" s="9">
        <v>14199.81</v>
      </c>
      <c r="L348" s="9">
        <v>49.739767019280954</v>
      </c>
      <c r="M348" s="10">
        <v>4.5585814804093815E-3</v>
      </c>
      <c r="N348" s="10">
        <v>82.175351200290521</v>
      </c>
      <c r="O348" s="8" t="s">
        <v>911</v>
      </c>
    </row>
    <row r="349" spans="1:15" ht="15" hidden="1" customHeight="1">
      <c r="A349" s="8" t="s">
        <v>474</v>
      </c>
      <c r="B349" s="63" t="s">
        <v>475</v>
      </c>
      <c r="C349" s="63"/>
      <c r="D349" s="63"/>
      <c r="E349" s="63"/>
      <c r="F349" s="63"/>
      <c r="G349" s="8" t="s">
        <v>5</v>
      </c>
      <c r="H349" s="8" t="s">
        <v>64</v>
      </c>
      <c r="I349" s="8" t="s">
        <v>10</v>
      </c>
      <c r="J349" s="9">
        <v>6</v>
      </c>
      <c r="K349" s="9">
        <v>8.18</v>
      </c>
      <c r="L349" s="9">
        <v>49.08</v>
      </c>
      <c r="M349" s="10">
        <v>4.4981147372838417E-3</v>
      </c>
      <c r="N349" s="10">
        <v>82.179051672433971</v>
      </c>
      <c r="O349" s="8" t="s">
        <v>911</v>
      </c>
    </row>
    <row r="350" spans="1:15" ht="19.95" hidden="1" customHeight="1">
      <c r="A350" s="8" t="s">
        <v>398</v>
      </c>
      <c r="B350" s="63" t="s">
        <v>399</v>
      </c>
      <c r="C350" s="63"/>
      <c r="D350" s="63"/>
      <c r="E350" s="63"/>
      <c r="F350" s="63"/>
      <c r="G350" s="8" t="s">
        <v>908</v>
      </c>
      <c r="H350" s="8" t="s">
        <v>64</v>
      </c>
      <c r="I350" s="8" t="s">
        <v>8</v>
      </c>
      <c r="J350" s="9">
        <v>11.5395</v>
      </c>
      <c r="K350" s="9">
        <v>4</v>
      </c>
      <c r="L350" s="9">
        <v>46.158000000000001</v>
      </c>
      <c r="M350" s="10">
        <v>4.230317441800073E-3</v>
      </c>
      <c r="N350" s="10">
        <v>82.18253123212061</v>
      </c>
      <c r="O350" s="8" t="s">
        <v>911</v>
      </c>
    </row>
    <row r="351" spans="1:15" ht="15" hidden="1" customHeight="1">
      <c r="A351" s="8" t="s">
        <v>118</v>
      </c>
      <c r="B351" s="63" t="s">
        <v>119</v>
      </c>
      <c r="C351" s="63"/>
      <c r="D351" s="63"/>
      <c r="E351" s="63"/>
      <c r="F351" s="63"/>
      <c r="G351" s="8" t="s">
        <v>5</v>
      </c>
      <c r="H351" s="8" t="s">
        <v>26</v>
      </c>
      <c r="I351" s="8" t="s">
        <v>6</v>
      </c>
      <c r="J351" s="9">
        <v>1.62679548348</v>
      </c>
      <c r="K351" s="9">
        <v>28.24</v>
      </c>
      <c r="L351" s="9">
        <v>45.940704453475199</v>
      </c>
      <c r="M351" s="10">
        <v>4.2104026027583175E-3</v>
      </c>
      <c r="N351" s="10">
        <v>82.185994958491221</v>
      </c>
      <c r="O351" s="8" t="s">
        <v>911</v>
      </c>
    </row>
    <row r="352" spans="1:15" ht="19.95" hidden="1" customHeight="1">
      <c r="A352" s="8" t="s">
        <v>874</v>
      </c>
      <c r="B352" s="63" t="s">
        <v>12</v>
      </c>
      <c r="C352" s="63"/>
      <c r="D352" s="63"/>
      <c r="E352" s="63"/>
      <c r="F352" s="63"/>
      <c r="G352" s="8" t="s">
        <v>908</v>
      </c>
      <c r="H352" s="8" t="s">
        <v>64</v>
      </c>
      <c r="I352" s="8" t="s">
        <v>3</v>
      </c>
      <c r="J352" s="9">
        <v>1</v>
      </c>
      <c r="K352" s="9">
        <v>45</v>
      </c>
      <c r="L352" s="9">
        <v>45</v>
      </c>
      <c r="M352" s="10">
        <v>4.1241883288054785E-3</v>
      </c>
      <c r="N352" s="10">
        <v>82.189387811923496</v>
      </c>
      <c r="O352" s="8" t="s">
        <v>911</v>
      </c>
    </row>
    <row r="353" spans="1:15" ht="15" hidden="1" customHeight="1">
      <c r="A353" s="8" t="s">
        <v>864</v>
      </c>
      <c r="B353" s="63" t="s">
        <v>865</v>
      </c>
      <c r="C353" s="63"/>
      <c r="D353" s="63"/>
      <c r="E353" s="63"/>
      <c r="F353" s="63"/>
      <c r="G353" s="8" t="s">
        <v>5</v>
      </c>
      <c r="H353" s="8" t="s">
        <v>64</v>
      </c>
      <c r="I353" s="8" t="s">
        <v>10</v>
      </c>
      <c r="J353" s="9">
        <v>4</v>
      </c>
      <c r="K353" s="9">
        <v>11.07</v>
      </c>
      <c r="L353" s="9">
        <v>44.28</v>
      </c>
      <c r="M353" s="10">
        <v>4.0582013155445905E-3</v>
      </c>
      <c r="N353" s="10">
        <v>82.192726379700829</v>
      </c>
      <c r="O353" s="8" t="s">
        <v>911</v>
      </c>
    </row>
    <row r="354" spans="1:15" ht="15" hidden="1" customHeight="1">
      <c r="A354" s="8" t="s">
        <v>834</v>
      </c>
      <c r="B354" s="63" t="s">
        <v>835</v>
      </c>
      <c r="C354" s="63"/>
      <c r="D354" s="63"/>
      <c r="E354" s="63"/>
      <c r="F354" s="63"/>
      <c r="G354" s="8" t="s">
        <v>5</v>
      </c>
      <c r="H354" s="8" t="s">
        <v>64</v>
      </c>
      <c r="I354" s="8" t="s">
        <v>10</v>
      </c>
      <c r="J354" s="9">
        <v>11.554399999999999</v>
      </c>
      <c r="K354" s="9">
        <v>3.76</v>
      </c>
      <c r="L354" s="9">
        <v>43.444544</v>
      </c>
      <c r="M354" s="10">
        <v>3.9816329181128016E-3</v>
      </c>
      <c r="N354" s="10">
        <v>82.196001614214111</v>
      </c>
      <c r="O354" s="8" t="s">
        <v>911</v>
      </c>
    </row>
    <row r="355" spans="1:15" ht="28.2" hidden="1" customHeight="1">
      <c r="A355" s="8" t="s">
        <v>828</v>
      </c>
      <c r="B355" s="63" t="s">
        <v>829</v>
      </c>
      <c r="C355" s="63"/>
      <c r="D355" s="63"/>
      <c r="E355" s="63"/>
      <c r="F355" s="63"/>
      <c r="G355" s="8" t="s">
        <v>5</v>
      </c>
      <c r="H355" s="8" t="s">
        <v>64</v>
      </c>
      <c r="I355" s="8" t="s">
        <v>10</v>
      </c>
      <c r="J355" s="9">
        <v>4</v>
      </c>
      <c r="K355" s="9">
        <v>10.7</v>
      </c>
      <c r="L355" s="9">
        <v>42.8</v>
      </c>
      <c r="M355" s="10">
        <v>3.9225613438416554E-3</v>
      </c>
      <c r="N355" s="10">
        <v>82.199228594811899</v>
      </c>
      <c r="O355" s="8" t="s">
        <v>911</v>
      </c>
    </row>
    <row r="356" spans="1:15" ht="15" hidden="1" customHeight="1">
      <c r="A356" s="8" t="s">
        <v>883</v>
      </c>
      <c r="B356" s="63" t="s">
        <v>884</v>
      </c>
      <c r="C356" s="63"/>
      <c r="D356" s="63"/>
      <c r="E356" s="63"/>
      <c r="F356" s="63"/>
      <c r="G356" s="8" t="s">
        <v>5</v>
      </c>
      <c r="H356" s="8" t="s">
        <v>64</v>
      </c>
      <c r="I356" s="8" t="s">
        <v>10</v>
      </c>
      <c r="J356" s="9">
        <v>3</v>
      </c>
      <c r="K356" s="9">
        <v>14.22</v>
      </c>
      <c r="L356" s="9">
        <v>42.66</v>
      </c>
      <c r="M356" s="10">
        <v>3.9097305357075939E-3</v>
      </c>
      <c r="N356" s="10">
        <v>82.202445019865692</v>
      </c>
      <c r="O356" s="8" t="s">
        <v>911</v>
      </c>
    </row>
    <row r="357" spans="1:15" ht="19.95" hidden="1" customHeight="1">
      <c r="A357" s="8" t="s">
        <v>208</v>
      </c>
      <c r="B357" s="63" t="s">
        <v>209</v>
      </c>
      <c r="C357" s="63"/>
      <c r="D357" s="63"/>
      <c r="E357" s="63"/>
      <c r="F357" s="63"/>
      <c r="G357" s="8" t="s">
        <v>5</v>
      </c>
      <c r="H357" s="8" t="s">
        <v>57</v>
      </c>
      <c r="I357" s="8" t="s">
        <v>10</v>
      </c>
      <c r="J357" s="30">
        <v>1.250537930704E-2</v>
      </c>
      <c r="K357" s="9">
        <v>3202.6</v>
      </c>
      <c r="L357" s="9">
        <v>40.049727768726306</v>
      </c>
      <c r="M357" s="10">
        <v>3.6705026630137268E-3</v>
      </c>
      <c r="N357" s="10">
        <v>82.205463905452973</v>
      </c>
      <c r="O357" s="8" t="s">
        <v>911</v>
      </c>
    </row>
    <row r="358" spans="1:15" ht="15" hidden="1" customHeight="1">
      <c r="A358" s="8" t="s">
        <v>558</v>
      </c>
      <c r="B358" s="63" t="s">
        <v>559</v>
      </c>
      <c r="C358" s="63"/>
      <c r="D358" s="63"/>
      <c r="E358" s="63"/>
      <c r="F358" s="63"/>
      <c r="G358" s="8" t="s">
        <v>5</v>
      </c>
      <c r="H358" s="8" t="s">
        <v>64</v>
      </c>
      <c r="I358" s="8" t="s">
        <v>10</v>
      </c>
      <c r="J358" s="9">
        <v>5</v>
      </c>
      <c r="K358" s="9">
        <v>7.85</v>
      </c>
      <c r="L358" s="9">
        <v>39.25</v>
      </c>
      <c r="M358" s="10">
        <v>3.5972087090136674E-3</v>
      </c>
      <c r="N358" s="10">
        <v>82.208423227613324</v>
      </c>
      <c r="O358" s="8" t="s">
        <v>911</v>
      </c>
    </row>
    <row r="359" spans="1:15" ht="15" hidden="1" customHeight="1">
      <c r="A359" s="8" t="s">
        <v>524</v>
      </c>
      <c r="B359" s="63" t="s">
        <v>525</v>
      </c>
      <c r="C359" s="63"/>
      <c r="D359" s="63"/>
      <c r="E359" s="63"/>
      <c r="F359" s="63"/>
      <c r="G359" s="8" t="s">
        <v>5</v>
      </c>
      <c r="H359" s="8" t="s">
        <v>64</v>
      </c>
      <c r="I359" s="8" t="s">
        <v>10</v>
      </c>
      <c r="J359" s="9">
        <v>3</v>
      </c>
      <c r="K359" s="9">
        <v>11.95</v>
      </c>
      <c r="L359" s="9">
        <v>35.85</v>
      </c>
      <c r="M359" s="10">
        <v>3.2856033686150311E-3</v>
      </c>
      <c r="N359" s="10">
        <v>82.211126200847701</v>
      </c>
      <c r="O359" s="8" t="s">
        <v>911</v>
      </c>
    </row>
    <row r="360" spans="1:15" ht="28.2" hidden="1" customHeight="1">
      <c r="A360" s="8" t="s">
        <v>826</v>
      </c>
      <c r="B360" s="63" t="s">
        <v>827</v>
      </c>
      <c r="C360" s="63"/>
      <c r="D360" s="63"/>
      <c r="E360" s="63"/>
      <c r="F360" s="63"/>
      <c r="G360" s="8" t="s">
        <v>5</v>
      </c>
      <c r="H360" s="8" t="s">
        <v>64</v>
      </c>
      <c r="I360" s="8" t="s">
        <v>10</v>
      </c>
      <c r="J360" s="9">
        <v>2</v>
      </c>
      <c r="K360" s="9">
        <v>17.899999999999999</v>
      </c>
      <c r="L360" s="9">
        <v>35.799999999999997</v>
      </c>
      <c r="M360" s="10">
        <v>3.2810209371385802E-3</v>
      </c>
      <c r="N360" s="10">
        <v>82.213825404244901</v>
      </c>
      <c r="O360" s="8" t="s">
        <v>911</v>
      </c>
    </row>
    <row r="361" spans="1:15" ht="19.95" hidden="1" customHeight="1">
      <c r="A361" s="8" t="s">
        <v>294</v>
      </c>
      <c r="B361" s="63" t="s">
        <v>295</v>
      </c>
      <c r="C361" s="63"/>
      <c r="D361" s="63"/>
      <c r="E361" s="63"/>
      <c r="F361" s="63"/>
      <c r="G361" s="8" t="s">
        <v>5</v>
      </c>
      <c r="H361" s="8" t="s">
        <v>57</v>
      </c>
      <c r="I361" s="8" t="s">
        <v>10</v>
      </c>
      <c r="J361" s="28">
        <v>5.2847226855999999E-3</v>
      </c>
      <c r="K361" s="9">
        <v>6768.76</v>
      </c>
      <c r="L361" s="9">
        <v>35.771019525381853</v>
      </c>
      <c r="M361" s="10">
        <v>3.2783649163567272E-3</v>
      </c>
      <c r="N361" s="10">
        <v>82.216522345739833</v>
      </c>
      <c r="O361" s="8" t="s">
        <v>911</v>
      </c>
    </row>
    <row r="362" spans="1:15" ht="15" hidden="1" customHeight="1">
      <c r="A362" s="8" t="s">
        <v>126</v>
      </c>
      <c r="B362" s="63" t="s">
        <v>127</v>
      </c>
      <c r="C362" s="63"/>
      <c r="D362" s="63"/>
      <c r="E362" s="63"/>
      <c r="F362" s="63"/>
      <c r="G362" s="8" t="s">
        <v>5</v>
      </c>
      <c r="H362" s="8" t="s">
        <v>26</v>
      </c>
      <c r="I362" s="8" t="s">
        <v>6</v>
      </c>
      <c r="J362" s="9">
        <v>1.1202762883199999</v>
      </c>
      <c r="K362" s="9">
        <v>31.84</v>
      </c>
      <c r="L362" s="9">
        <v>35.669597020108803</v>
      </c>
      <c r="M362" s="10">
        <v>3.2690696827450535E-3</v>
      </c>
      <c r="N362" s="10">
        <v>82.219210993593052</v>
      </c>
      <c r="O362" s="8" t="s">
        <v>911</v>
      </c>
    </row>
    <row r="363" spans="1:15" ht="15" hidden="1" customHeight="1">
      <c r="A363" s="8" t="s">
        <v>486</v>
      </c>
      <c r="B363" s="63" t="s">
        <v>487</v>
      </c>
      <c r="C363" s="63"/>
      <c r="D363" s="63"/>
      <c r="E363" s="63"/>
      <c r="F363" s="63"/>
      <c r="G363" s="8" t="s">
        <v>5</v>
      </c>
      <c r="H363" s="8" t="s">
        <v>64</v>
      </c>
      <c r="I363" s="8" t="s">
        <v>10</v>
      </c>
      <c r="J363" s="9">
        <v>1</v>
      </c>
      <c r="K363" s="9">
        <v>34.93</v>
      </c>
      <c r="L363" s="9">
        <v>34.93</v>
      </c>
      <c r="M363" s="10">
        <v>3.2012866294483413E-3</v>
      </c>
      <c r="N363" s="10">
        <v>82.221844601823918</v>
      </c>
      <c r="O363" s="8" t="s">
        <v>911</v>
      </c>
    </row>
    <row r="364" spans="1:15" ht="15" hidden="1" customHeight="1">
      <c r="A364" s="8" t="s">
        <v>526</v>
      </c>
      <c r="B364" s="63" t="s">
        <v>527</v>
      </c>
      <c r="C364" s="63"/>
      <c r="D364" s="63"/>
      <c r="E364" s="63"/>
      <c r="F364" s="63"/>
      <c r="G364" s="8" t="s">
        <v>5</v>
      </c>
      <c r="H364" s="8" t="s">
        <v>64</v>
      </c>
      <c r="I364" s="8" t="s">
        <v>10</v>
      </c>
      <c r="J364" s="9">
        <v>2</v>
      </c>
      <c r="K364" s="9">
        <v>16.66</v>
      </c>
      <c r="L364" s="9">
        <v>33.32</v>
      </c>
      <c r="M364" s="10">
        <v>3.0537323359066341E-3</v>
      </c>
      <c r="N364" s="10">
        <v>82.224356821298656</v>
      </c>
      <c r="O364" s="8" t="s">
        <v>911</v>
      </c>
    </row>
    <row r="365" spans="1:15" ht="19.95" hidden="1" customHeight="1">
      <c r="A365" s="8" t="s">
        <v>388</v>
      </c>
      <c r="B365" s="63" t="s">
        <v>389</v>
      </c>
      <c r="C365" s="63"/>
      <c r="D365" s="63"/>
      <c r="E365" s="63"/>
      <c r="F365" s="63"/>
      <c r="G365" s="8" t="s">
        <v>5</v>
      </c>
      <c r="H365" s="8" t="s">
        <v>64</v>
      </c>
      <c r="I365" s="8" t="s">
        <v>10</v>
      </c>
      <c r="J365" s="9">
        <v>164.96199999999999</v>
      </c>
      <c r="K365" s="9">
        <v>0.19</v>
      </c>
      <c r="L365" s="9">
        <v>31.342780000000001</v>
      </c>
      <c r="M365" s="10">
        <v>2.8725228326292843E-3</v>
      </c>
      <c r="N365" s="10">
        <v>82.226719755222348</v>
      </c>
      <c r="O365" s="8" t="s">
        <v>911</v>
      </c>
    </row>
    <row r="366" spans="1:15" ht="15" hidden="1" customHeight="1">
      <c r="A366" s="8" t="s">
        <v>316</v>
      </c>
      <c r="B366" s="63" t="s">
        <v>317</v>
      </c>
      <c r="C366" s="63"/>
      <c r="D366" s="63"/>
      <c r="E366" s="63"/>
      <c r="F366" s="63"/>
      <c r="G366" s="8" t="s">
        <v>5</v>
      </c>
      <c r="H366" s="8" t="s">
        <v>64</v>
      </c>
      <c r="I366" s="8" t="s">
        <v>7</v>
      </c>
      <c r="J366" s="9">
        <v>16.18</v>
      </c>
      <c r="K366" s="9">
        <v>1.93</v>
      </c>
      <c r="L366" s="9">
        <v>31.227399999999999</v>
      </c>
      <c r="M366" s="10">
        <v>2.8619484137542266E-3</v>
      </c>
      <c r="N366" s="10">
        <v>82.229073641536914</v>
      </c>
      <c r="O366" s="8" t="s">
        <v>911</v>
      </c>
    </row>
    <row r="367" spans="1:15" ht="19.95" hidden="1" customHeight="1">
      <c r="A367" s="8" t="s">
        <v>192</v>
      </c>
      <c r="B367" s="63" t="s">
        <v>193</v>
      </c>
      <c r="C367" s="63"/>
      <c r="D367" s="63"/>
      <c r="E367" s="63"/>
      <c r="F367" s="63"/>
      <c r="G367" s="8" t="s">
        <v>5</v>
      </c>
      <c r="H367" s="8" t="s">
        <v>64</v>
      </c>
      <c r="I367" s="8" t="s">
        <v>73</v>
      </c>
      <c r="J367" s="9">
        <v>4.5096629799999999</v>
      </c>
      <c r="K367" s="9">
        <v>6.83</v>
      </c>
      <c r="L367" s="9">
        <v>30.800998153399998</v>
      </c>
      <c r="M367" s="10">
        <v>2.822869268884697E-3</v>
      </c>
      <c r="N367" s="10">
        <v>82.231395861219454</v>
      </c>
      <c r="O367" s="8" t="s">
        <v>911</v>
      </c>
    </row>
    <row r="368" spans="1:15" ht="15" hidden="1" customHeight="1">
      <c r="A368" s="8" t="s">
        <v>280</v>
      </c>
      <c r="B368" s="63" t="s">
        <v>281</v>
      </c>
      <c r="C368" s="63"/>
      <c r="D368" s="63"/>
      <c r="E368" s="63"/>
      <c r="F368" s="63"/>
      <c r="G368" s="8" t="s">
        <v>5</v>
      </c>
      <c r="H368" s="8" t="s">
        <v>64</v>
      </c>
      <c r="I368" s="8" t="s">
        <v>231</v>
      </c>
      <c r="J368" s="26">
        <v>0.76139999999999997</v>
      </c>
      <c r="K368" s="9">
        <v>40.33</v>
      </c>
      <c r="L368" s="9">
        <v>30.707262</v>
      </c>
      <c r="M368" s="10">
        <v>2.8142784788882662E-3</v>
      </c>
      <c r="N368" s="10">
        <v>82.233710541227666</v>
      </c>
      <c r="O368" s="8" t="s">
        <v>911</v>
      </c>
    </row>
    <row r="369" spans="1:15" ht="15" hidden="1" customHeight="1">
      <c r="A369" s="8" t="s">
        <v>470</v>
      </c>
      <c r="B369" s="63" t="s">
        <v>471</v>
      </c>
      <c r="C369" s="63"/>
      <c r="D369" s="63"/>
      <c r="E369" s="63"/>
      <c r="F369" s="63"/>
      <c r="G369" s="8" t="s">
        <v>5</v>
      </c>
      <c r="H369" s="8" t="s">
        <v>64</v>
      </c>
      <c r="I369" s="8" t="s">
        <v>10</v>
      </c>
      <c r="J369" s="9">
        <v>10</v>
      </c>
      <c r="K369" s="9">
        <v>2.96</v>
      </c>
      <c r="L369" s="9">
        <v>29.6</v>
      </c>
      <c r="M369" s="10">
        <v>2.7127994340587149E-3</v>
      </c>
      <c r="N369" s="10">
        <v>82.235942284818677</v>
      </c>
      <c r="O369" s="8" t="s">
        <v>911</v>
      </c>
    </row>
    <row r="370" spans="1:15" ht="15" hidden="1" customHeight="1">
      <c r="A370" s="8" t="s">
        <v>770</v>
      </c>
      <c r="B370" s="63" t="s">
        <v>771</v>
      </c>
      <c r="C370" s="63"/>
      <c r="D370" s="63"/>
      <c r="E370" s="63"/>
      <c r="F370" s="63"/>
      <c r="G370" s="8" t="s">
        <v>5</v>
      </c>
      <c r="H370" s="8" t="s">
        <v>64</v>
      </c>
      <c r="I370" s="8" t="s">
        <v>7</v>
      </c>
      <c r="J370" s="9">
        <v>4.5765000000000002</v>
      </c>
      <c r="K370" s="9">
        <v>6.37</v>
      </c>
      <c r="L370" s="9">
        <v>29.152304999999998</v>
      </c>
      <c r="M370" s="10">
        <v>2.6717688008617239E-3</v>
      </c>
      <c r="N370" s="10">
        <v>82.238140099875338</v>
      </c>
      <c r="O370" s="8" t="s">
        <v>911</v>
      </c>
    </row>
    <row r="371" spans="1:15" ht="19.95" hidden="1" customHeight="1">
      <c r="A371" s="8" t="s">
        <v>738</v>
      </c>
      <c r="B371" s="63" t="s">
        <v>739</v>
      </c>
      <c r="C371" s="63"/>
      <c r="D371" s="63"/>
      <c r="E371" s="63"/>
      <c r="F371" s="63"/>
      <c r="G371" s="8" t="s">
        <v>5</v>
      </c>
      <c r="H371" s="8" t="s">
        <v>64</v>
      </c>
      <c r="I371" s="8" t="s">
        <v>10</v>
      </c>
      <c r="J371" s="9">
        <v>23</v>
      </c>
      <c r="K371" s="9">
        <v>1.26</v>
      </c>
      <c r="L371" s="9">
        <v>28.98</v>
      </c>
      <c r="M371" s="10">
        <v>2.6559772837507281E-3</v>
      </c>
      <c r="N371" s="10">
        <v>82.240325097485737</v>
      </c>
      <c r="O371" s="8" t="s">
        <v>911</v>
      </c>
    </row>
    <row r="372" spans="1:15" ht="15" hidden="1" customHeight="1">
      <c r="A372" s="8" t="s">
        <v>476</v>
      </c>
      <c r="B372" s="63" t="s">
        <v>477</v>
      </c>
      <c r="C372" s="63"/>
      <c r="D372" s="63"/>
      <c r="E372" s="63"/>
      <c r="F372" s="63"/>
      <c r="G372" s="8" t="s">
        <v>5</v>
      </c>
      <c r="H372" s="8" t="s">
        <v>64</v>
      </c>
      <c r="I372" s="8" t="s">
        <v>10</v>
      </c>
      <c r="J372" s="9">
        <v>4</v>
      </c>
      <c r="K372" s="9">
        <v>7.22</v>
      </c>
      <c r="L372" s="9">
        <v>28.88</v>
      </c>
      <c r="M372" s="10">
        <v>2.6468124207978273E-3</v>
      </c>
      <c r="N372" s="10">
        <v>82.242502555421808</v>
      </c>
      <c r="O372" s="8" t="s">
        <v>911</v>
      </c>
    </row>
    <row r="373" spans="1:15" ht="19.95" hidden="1" customHeight="1">
      <c r="A373" s="8" t="s">
        <v>858</v>
      </c>
      <c r="B373" s="63" t="s">
        <v>859</v>
      </c>
      <c r="C373" s="63"/>
      <c r="D373" s="63"/>
      <c r="E373" s="63"/>
      <c r="F373" s="63"/>
      <c r="G373" s="8" t="s">
        <v>5</v>
      </c>
      <c r="H373" s="8" t="s">
        <v>64</v>
      </c>
      <c r="I373" s="8" t="s">
        <v>10</v>
      </c>
      <c r="J373" s="26">
        <v>0.1038</v>
      </c>
      <c r="K373" s="9">
        <v>276.17</v>
      </c>
      <c r="L373" s="9">
        <v>28.666446000000001</v>
      </c>
      <c r="M373" s="10">
        <v>2.6272404893673889E-3</v>
      </c>
      <c r="N373" s="10">
        <v>82.244663426074439</v>
      </c>
      <c r="O373" s="8" t="s">
        <v>911</v>
      </c>
    </row>
    <row r="374" spans="1:15" ht="19.95" hidden="1" customHeight="1">
      <c r="A374" s="8" t="s">
        <v>706</v>
      </c>
      <c r="B374" s="63" t="s">
        <v>707</v>
      </c>
      <c r="C374" s="63"/>
      <c r="D374" s="63"/>
      <c r="E374" s="63"/>
      <c r="F374" s="63"/>
      <c r="G374" s="8" t="s">
        <v>5</v>
      </c>
      <c r="H374" s="8" t="s">
        <v>64</v>
      </c>
      <c r="I374" s="8" t="s">
        <v>7</v>
      </c>
      <c r="J374" s="9">
        <v>2.2989999999999999</v>
      </c>
      <c r="K374" s="9">
        <v>12.38</v>
      </c>
      <c r="L374" s="9">
        <v>28.46162</v>
      </c>
      <c r="M374" s="10">
        <v>2.6084684671754794E-3</v>
      </c>
      <c r="N374" s="10">
        <v>82.246809217378498</v>
      </c>
      <c r="O374" s="8" t="s">
        <v>911</v>
      </c>
    </row>
    <row r="375" spans="1:15" ht="15" hidden="1" customHeight="1">
      <c r="A375" s="8" t="s">
        <v>472</v>
      </c>
      <c r="B375" s="63" t="s">
        <v>473</v>
      </c>
      <c r="C375" s="63"/>
      <c r="D375" s="63"/>
      <c r="E375" s="63"/>
      <c r="F375" s="63"/>
      <c r="G375" s="8" t="s">
        <v>5</v>
      </c>
      <c r="H375" s="8" t="s">
        <v>64</v>
      </c>
      <c r="I375" s="8" t="s">
        <v>10</v>
      </c>
      <c r="J375" s="9">
        <v>6</v>
      </c>
      <c r="K375" s="9">
        <v>4.6100000000000003</v>
      </c>
      <c r="L375" s="9">
        <v>27.66</v>
      </c>
      <c r="M375" s="10">
        <v>2.5350010927724341E-3</v>
      </c>
      <c r="N375" s="10">
        <v>82.248894691288186</v>
      </c>
      <c r="O375" s="8" t="s">
        <v>911</v>
      </c>
    </row>
    <row r="376" spans="1:15" ht="19.95" hidden="1" customHeight="1">
      <c r="A376" s="8" t="s">
        <v>556</v>
      </c>
      <c r="B376" s="63" t="s">
        <v>557</v>
      </c>
      <c r="C376" s="63"/>
      <c r="D376" s="63"/>
      <c r="E376" s="63"/>
      <c r="F376" s="63"/>
      <c r="G376" s="8" t="s">
        <v>5</v>
      </c>
      <c r="H376" s="8" t="s">
        <v>64</v>
      </c>
      <c r="I376" s="8" t="s">
        <v>10</v>
      </c>
      <c r="J376" s="9">
        <v>2</v>
      </c>
      <c r="K376" s="9">
        <v>13.76</v>
      </c>
      <c r="L376" s="9">
        <v>27.52</v>
      </c>
      <c r="M376" s="10">
        <v>2.5221702846383726E-3</v>
      </c>
      <c r="N376" s="10">
        <v>82.250969609653879</v>
      </c>
      <c r="O376" s="8" t="s">
        <v>911</v>
      </c>
    </row>
    <row r="377" spans="1:15" ht="15" hidden="1" customHeight="1">
      <c r="A377" s="8" t="s">
        <v>604</v>
      </c>
      <c r="B377" s="63" t="s">
        <v>605</v>
      </c>
      <c r="C377" s="63"/>
      <c r="D377" s="63"/>
      <c r="E377" s="63"/>
      <c r="F377" s="63"/>
      <c r="G377" s="8" t="s">
        <v>5</v>
      </c>
      <c r="H377" s="8" t="s">
        <v>26</v>
      </c>
      <c r="I377" s="8" t="s">
        <v>6</v>
      </c>
      <c r="J377" s="9">
        <v>1.6180310899999999</v>
      </c>
      <c r="K377" s="9">
        <v>16.57</v>
      </c>
      <c r="L377" s="9">
        <v>26.8107751613</v>
      </c>
      <c r="M377" s="10">
        <v>2.457170800143584E-3</v>
      </c>
      <c r="N377" s="10">
        <v>82.252990996332088</v>
      </c>
      <c r="O377" s="8" t="s">
        <v>911</v>
      </c>
    </row>
    <row r="378" spans="1:15" ht="15" hidden="1" customHeight="1">
      <c r="A378" s="8" t="s">
        <v>454</v>
      </c>
      <c r="B378" s="63" t="s">
        <v>455</v>
      </c>
      <c r="C378" s="63"/>
      <c r="D378" s="63"/>
      <c r="E378" s="63"/>
      <c r="F378" s="63"/>
      <c r="G378" s="8" t="s">
        <v>5</v>
      </c>
      <c r="H378" s="8" t="s">
        <v>64</v>
      </c>
      <c r="I378" s="8" t="s">
        <v>10</v>
      </c>
      <c r="J378" s="9">
        <v>29</v>
      </c>
      <c r="K378" s="9">
        <v>0.89</v>
      </c>
      <c r="L378" s="9">
        <v>25.81</v>
      </c>
      <c r="M378" s="10">
        <v>2.3654511281437644E-3</v>
      </c>
      <c r="N378" s="10">
        <v>82.25493698626731</v>
      </c>
      <c r="O378" s="8" t="s">
        <v>911</v>
      </c>
    </row>
    <row r="379" spans="1:15" ht="15" hidden="1" customHeight="1">
      <c r="A379" s="8" t="s">
        <v>562</v>
      </c>
      <c r="B379" s="63" t="s">
        <v>563</v>
      </c>
      <c r="C379" s="63"/>
      <c r="D379" s="63"/>
      <c r="E379" s="63"/>
      <c r="F379" s="63"/>
      <c r="G379" s="8" t="s">
        <v>5</v>
      </c>
      <c r="H379" s="8" t="s">
        <v>64</v>
      </c>
      <c r="I379" s="8" t="s">
        <v>10</v>
      </c>
      <c r="J379" s="9">
        <v>3</v>
      </c>
      <c r="K379" s="9">
        <v>8</v>
      </c>
      <c r="L379" s="9">
        <v>24</v>
      </c>
      <c r="M379" s="10">
        <v>2.1995671086962551E-3</v>
      </c>
      <c r="N379" s="10">
        <v>82.256746508097862</v>
      </c>
      <c r="O379" s="8" t="s">
        <v>911</v>
      </c>
    </row>
    <row r="380" spans="1:15" ht="15" hidden="1" customHeight="1">
      <c r="A380" s="8" t="s">
        <v>881</v>
      </c>
      <c r="B380" s="63" t="s">
        <v>882</v>
      </c>
      <c r="C380" s="63"/>
      <c r="D380" s="63"/>
      <c r="E380" s="63"/>
      <c r="F380" s="63"/>
      <c r="G380" s="8" t="s">
        <v>5</v>
      </c>
      <c r="H380" s="8" t="s">
        <v>64</v>
      </c>
      <c r="I380" s="8" t="s">
        <v>10</v>
      </c>
      <c r="J380" s="9">
        <v>1</v>
      </c>
      <c r="K380" s="9">
        <v>23.39</v>
      </c>
      <c r="L380" s="9">
        <v>23.39</v>
      </c>
      <c r="M380" s="10">
        <v>2.1436614446835589E-3</v>
      </c>
      <c r="N380" s="10">
        <v>82.258510037915215</v>
      </c>
      <c r="O380" s="8" t="s">
        <v>911</v>
      </c>
    </row>
    <row r="381" spans="1:15" ht="15" hidden="1" customHeight="1">
      <c r="A381" s="8" t="s">
        <v>198</v>
      </c>
      <c r="B381" s="63" t="s">
        <v>199</v>
      </c>
      <c r="C381" s="63"/>
      <c r="D381" s="63"/>
      <c r="E381" s="63"/>
      <c r="F381" s="63"/>
      <c r="G381" s="8" t="s">
        <v>5</v>
      </c>
      <c r="H381" s="8" t="s">
        <v>64</v>
      </c>
      <c r="I381" s="8" t="s">
        <v>11</v>
      </c>
      <c r="J381" s="9">
        <v>1.0256400000000001</v>
      </c>
      <c r="K381" s="9">
        <v>22.22</v>
      </c>
      <c r="L381" s="9">
        <v>22.789720800000001</v>
      </c>
      <c r="M381" s="10">
        <v>2.0886466786687878E-3</v>
      </c>
      <c r="N381" s="10">
        <v>82.260227575719369</v>
      </c>
      <c r="O381" s="8" t="s">
        <v>911</v>
      </c>
    </row>
    <row r="382" spans="1:15" ht="15" hidden="1" customHeight="1">
      <c r="A382" s="8" t="s">
        <v>372</v>
      </c>
      <c r="B382" s="63" t="s">
        <v>373</v>
      </c>
      <c r="C382" s="63"/>
      <c r="D382" s="63"/>
      <c r="E382" s="63"/>
      <c r="F382" s="63"/>
      <c r="G382" s="8" t="s">
        <v>5</v>
      </c>
      <c r="H382" s="8" t="s">
        <v>64</v>
      </c>
      <c r="I382" s="8" t="s">
        <v>10</v>
      </c>
      <c r="J382" s="9">
        <v>19.808605</v>
      </c>
      <c r="K382" s="9">
        <v>1.1499999999999999</v>
      </c>
      <c r="L382" s="9">
        <v>22.779895750000001</v>
      </c>
      <c r="M382" s="10">
        <v>2.087746226301234E-3</v>
      </c>
      <c r="N382" s="10">
        <v>82.261944359556097</v>
      </c>
      <c r="O382" s="8" t="s">
        <v>911</v>
      </c>
    </row>
    <row r="383" spans="1:15" ht="19.95" hidden="1" customHeight="1">
      <c r="A383" s="8" t="s">
        <v>546</v>
      </c>
      <c r="B383" s="63" t="s">
        <v>547</v>
      </c>
      <c r="C383" s="63"/>
      <c r="D383" s="63"/>
      <c r="E383" s="63"/>
      <c r="F383" s="63"/>
      <c r="G383" s="8" t="s">
        <v>5</v>
      </c>
      <c r="H383" s="8" t="s">
        <v>64</v>
      </c>
      <c r="I383" s="8" t="s">
        <v>10</v>
      </c>
      <c r="J383" s="9">
        <v>1</v>
      </c>
      <c r="K383" s="9">
        <v>22.39</v>
      </c>
      <c r="L383" s="9">
        <v>22.39</v>
      </c>
      <c r="M383" s="10">
        <v>2.0520128151545482E-3</v>
      </c>
      <c r="N383" s="10">
        <v>82.263632492630492</v>
      </c>
      <c r="O383" s="8" t="s">
        <v>911</v>
      </c>
    </row>
    <row r="384" spans="1:15" ht="19.95" hidden="1" customHeight="1">
      <c r="A384" s="8" t="s">
        <v>734</v>
      </c>
      <c r="B384" s="63" t="s">
        <v>735</v>
      </c>
      <c r="C384" s="63"/>
      <c r="D384" s="63"/>
      <c r="E384" s="63"/>
      <c r="F384" s="63"/>
      <c r="G384" s="8" t="s">
        <v>5</v>
      </c>
      <c r="H384" s="8" t="s">
        <v>64</v>
      </c>
      <c r="I384" s="8" t="s">
        <v>10</v>
      </c>
      <c r="J384" s="9">
        <v>22</v>
      </c>
      <c r="K384" s="9">
        <v>0.97</v>
      </c>
      <c r="L384" s="9">
        <v>21.34</v>
      </c>
      <c r="M384" s="10">
        <v>1.9557817541490871E-3</v>
      </c>
      <c r="N384" s="10">
        <v>82.265241459124823</v>
      </c>
      <c r="O384" s="8" t="s">
        <v>911</v>
      </c>
    </row>
    <row r="385" spans="1:15" ht="15" hidden="1" customHeight="1">
      <c r="A385" s="8" t="s">
        <v>480</v>
      </c>
      <c r="B385" s="63" t="s">
        <v>481</v>
      </c>
      <c r="C385" s="63"/>
      <c r="D385" s="63"/>
      <c r="E385" s="63"/>
      <c r="F385" s="63"/>
      <c r="G385" s="8" t="s">
        <v>5</v>
      </c>
      <c r="H385" s="8" t="s">
        <v>64</v>
      </c>
      <c r="I385" s="8" t="s">
        <v>10</v>
      </c>
      <c r="J385" s="9">
        <v>2</v>
      </c>
      <c r="K385" s="9">
        <v>10.61</v>
      </c>
      <c r="L385" s="9">
        <v>21.22</v>
      </c>
      <c r="M385" s="10">
        <v>1.9447839186056057E-3</v>
      </c>
      <c r="N385" s="10">
        <v>82.266841378009985</v>
      </c>
      <c r="O385" s="8" t="s">
        <v>911</v>
      </c>
    </row>
    <row r="386" spans="1:15" ht="19.95" hidden="1" customHeight="1">
      <c r="A386" s="8" t="s">
        <v>752</v>
      </c>
      <c r="B386" s="63" t="s">
        <v>753</v>
      </c>
      <c r="C386" s="63"/>
      <c r="D386" s="63"/>
      <c r="E386" s="63"/>
      <c r="F386" s="63"/>
      <c r="G386" s="8" t="s">
        <v>5</v>
      </c>
      <c r="H386" s="8" t="s">
        <v>64</v>
      </c>
      <c r="I386" s="8" t="s">
        <v>10</v>
      </c>
      <c r="J386" s="9">
        <v>7</v>
      </c>
      <c r="K386" s="9">
        <v>3.01</v>
      </c>
      <c r="L386" s="9">
        <v>21.07</v>
      </c>
      <c r="M386" s="10">
        <v>1.931036624176254E-3</v>
      </c>
      <c r="N386" s="10">
        <v>82.268429987383726</v>
      </c>
      <c r="O386" s="8" t="s">
        <v>911</v>
      </c>
    </row>
    <row r="387" spans="1:15" ht="15" hidden="1" customHeight="1">
      <c r="A387" s="8" t="s">
        <v>560</v>
      </c>
      <c r="B387" s="63" t="s">
        <v>561</v>
      </c>
      <c r="C387" s="63"/>
      <c r="D387" s="63"/>
      <c r="E387" s="63"/>
      <c r="F387" s="63"/>
      <c r="G387" s="8" t="s">
        <v>5</v>
      </c>
      <c r="H387" s="8" t="s">
        <v>64</v>
      </c>
      <c r="I387" s="8" t="s">
        <v>10</v>
      </c>
      <c r="J387" s="9">
        <v>3</v>
      </c>
      <c r="K387" s="9">
        <v>7.02</v>
      </c>
      <c r="L387" s="9">
        <v>21.06</v>
      </c>
      <c r="M387" s="10">
        <v>1.9301201378809638E-3</v>
      </c>
      <c r="N387" s="10">
        <v>82.270017842790011</v>
      </c>
      <c r="O387" s="8" t="s">
        <v>911</v>
      </c>
    </row>
    <row r="388" spans="1:15" ht="19.95" hidden="1" customHeight="1">
      <c r="A388" s="8" t="s">
        <v>402</v>
      </c>
      <c r="B388" s="63" t="s">
        <v>403</v>
      </c>
      <c r="C388" s="63"/>
      <c r="D388" s="63"/>
      <c r="E388" s="63"/>
      <c r="F388" s="63"/>
      <c r="G388" s="8" t="s">
        <v>5</v>
      </c>
      <c r="H388" s="8" t="s">
        <v>64</v>
      </c>
      <c r="I388" s="8" t="s">
        <v>10</v>
      </c>
      <c r="J388" s="9">
        <v>89.828299999999999</v>
      </c>
      <c r="K388" s="9">
        <v>0.22</v>
      </c>
      <c r="L388" s="9">
        <v>19.762225999999998</v>
      </c>
      <c r="M388" s="10">
        <v>1.8111809293425815E-3</v>
      </c>
      <c r="N388" s="10">
        <v>82.271507682430482</v>
      </c>
      <c r="O388" s="8" t="s">
        <v>911</v>
      </c>
    </row>
    <row r="389" spans="1:15" ht="15" hidden="1" customHeight="1">
      <c r="A389" s="8" t="s">
        <v>568</v>
      </c>
      <c r="B389" s="63" t="s">
        <v>569</v>
      </c>
      <c r="C389" s="63"/>
      <c r="D389" s="63"/>
      <c r="E389" s="63"/>
      <c r="F389" s="63"/>
      <c r="G389" s="8" t="s">
        <v>5</v>
      </c>
      <c r="H389" s="8" t="s">
        <v>64</v>
      </c>
      <c r="I389" s="8" t="s">
        <v>10</v>
      </c>
      <c r="J389" s="9">
        <v>5</v>
      </c>
      <c r="K389" s="9">
        <v>3.82</v>
      </c>
      <c r="L389" s="9">
        <v>19.100000000000001</v>
      </c>
      <c r="M389" s="10">
        <v>1.7504888240041034E-3</v>
      </c>
      <c r="N389" s="10">
        <v>82.272947760220632</v>
      </c>
      <c r="O389" s="8" t="s">
        <v>911</v>
      </c>
    </row>
    <row r="390" spans="1:15" ht="15" hidden="1" customHeight="1">
      <c r="A390" s="8" t="s">
        <v>574</v>
      </c>
      <c r="B390" s="63" t="s">
        <v>575</v>
      </c>
      <c r="C390" s="63"/>
      <c r="D390" s="63"/>
      <c r="E390" s="63"/>
      <c r="F390" s="63"/>
      <c r="G390" s="8" t="s">
        <v>5</v>
      </c>
      <c r="H390" s="8" t="s">
        <v>64</v>
      </c>
      <c r="I390" s="8" t="s">
        <v>10</v>
      </c>
      <c r="J390" s="9">
        <v>5</v>
      </c>
      <c r="K390" s="9">
        <v>3.81</v>
      </c>
      <c r="L390" s="9">
        <v>19.05</v>
      </c>
      <c r="M390" s="10">
        <v>1.7459063925276525E-3</v>
      </c>
      <c r="N390" s="10">
        <v>82.274384068173632</v>
      </c>
      <c r="O390" s="8" t="s">
        <v>911</v>
      </c>
    </row>
    <row r="391" spans="1:15" ht="19.95" hidden="1" customHeight="1">
      <c r="A391" s="8" t="s">
        <v>844</v>
      </c>
      <c r="B391" s="63" t="s">
        <v>845</v>
      </c>
      <c r="C391" s="63"/>
      <c r="D391" s="63"/>
      <c r="E391" s="63"/>
      <c r="F391" s="63"/>
      <c r="G391" s="8" t="s">
        <v>5</v>
      </c>
      <c r="H391" s="8" t="s">
        <v>64</v>
      </c>
      <c r="I391" s="8" t="s">
        <v>7</v>
      </c>
      <c r="J391" s="9">
        <v>3.0796299999999999</v>
      </c>
      <c r="K391" s="9">
        <v>6.15</v>
      </c>
      <c r="L391" s="9">
        <v>18.939724500000001</v>
      </c>
      <c r="M391" s="10">
        <v>1.7357997940820262E-3</v>
      </c>
      <c r="N391" s="10">
        <v>82.275811328517449</v>
      </c>
      <c r="O391" s="8" t="s">
        <v>911</v>
      </c>
    </row>
    <row r="392" spans="1:15" ht="15" hidden="1" customHeight="1">
      <c r="A392" s="8" t="s">
        <v>572</v>
      </c>
      <c r="B392" s="63" t="s">
        <v>573</v>
      </c>
      <c r="C392" s="63"/>
      <c r="D392" s="63"/>
      <c r="E392" s="63"/>
      <c r="F392" s="63"/>
      <c r="G392" s="8" t="s">
        <v>5</v>
      </c>
      <c r="H392" s="8" t="s">
        <v>64</v>
      </c>
      <c r="I392" s="8" t="s">
        <v>10</v>
      </c>
      <c r="J392" s="9">
        <v>8</v>
      </c>
      <c r="K392" s="9">
        <v>2.36</v>
      </c>
      <c r="L392" s="9">
        <v>18.88</v>
      </c>
      <c r="M392" s="10">
        <v>1.7303261255077207E-3</v>
      </c>
      <c r="N392" s="10">
        <v>82.27723481902413</v>
      </c>
      <c r="O392" s="8" t="s">
        <v>911</v>
      </c>
    </row>
    <row r="393" spans="1:15" ht="19.95" hidden="1" customHeight="1">
      <c r="A393" s="8" t="s">
        <v>662</v>
      </c>
      <c r="B393" s="63" t="s">
        <v>663</v>
      </c>
      <c r="C393" s="63"/>
      <c r="D393" s="63"/>
      <c r="E393" s="63"/>
      <c r="F393" s="63"/>
      <c r="G393" s="8" t="s">
        <v>5</v>
      </c>
      <c r="H393" s="8" t="s">
        <v>64</v>
      </c>
      <c r="I393" s="8" t="s">
        <v>10</v>
      </c>
      <c r="J393" s="9">
        <v>28</v>
      </c>
      <c r="K393" s="9">
        <v>0.67</v>
      </c>
      <c r="L393" s="9">
        <v>18.760000000000002</v>
      </c>
      <c r="M393" s="10">
        <v>1.7193282899642397E-3</v>
      </c>
      <c r="N393" s="10">
        <v>82.278649261921672</v>
      </c>
      <c r="O393" s="8" t="s">
        <v>911</v>
      </c>
    </row>
    <row r="394" spans="1:15" ht="19.95" hidden="1" customHeight="1">
      <c r="A394" s="8" t="s">
        <v>58</v>
      </c>
      <c r="B394" s="63" t="s">
        <v>59</v>
      </c>
      <c r="C394" s="63"/>
      <c r="D394" s="63"/>
      <c r="E394" s="63"/>
      <c r="F394" s="63"/>
      <c r="G394" s="8" t="s">
        <v>5</v>
      </c>
      <c r="H394" s="8" t="s">
        <v>57</v>
      </c>
      <c r="I394" s="8" t="s">
        <v>10</v>
      </c>
      <c r="J394" s="31">
        <v>1.4604698875864E-2</v>
      </c>
      <c r="K394" s="9">
        <v>1279.01</v>
      </c>
      <c r="L394" s="9">
        <v>18.679555909218816</v>
      </c>
      <c r="M394" s="10">
        <v>1.7119556992904366E-3</v>
      </c>
      <c r="N394" s="10">
        <v>82.280056919112354</v>
      </c>
      <c r="O394" s="8" t="s">
        <v>911</v>
      </c>
    </row>
    <row r="395" spans="1:15" ht="19.95" hidden="1" customHeight="1">
      <c r="A395" s="8" t="s">
        <v>614</v>
      </c>
      <c r="B395" s="63" t="s">
        <v>615</v>
      </c>
      <c r="C395" s="63"/>
      <c r="D395" s="63"/>
      <c r="E395" s="63"/>
      <c r="F395" s="63"/>
      <c r="G395" s="8" t="s">
        <v>5</v>
      </c>
      <c r="H395" s="8" t="s">
        <v>64</v>
      </c>
      <c r="I395" s="8" t="s">
        <v>10</v>
      </c>
      <c r="J395" s="9">
        <v>2</v>
      </c>
      <c r="K395" s="9">
        <v>9.24</v>
      </c>
      <c r="L395" s="9">
        <v>18.48</v>
      </c>
      <c r="M395" s="10">
        <v>1.6936666736961164E-3</v>
      </c>
      <c r="N395" s="10">
        <v>82.281450250921864</v>
      </c>
      <c r="O395" s="8" t="s">
        <v>911</v>
      </c>
    </row>
    <row r="396" spans="1:15" ht="19.95" hidden="1" customHeight="1">
      <c r="A396" s="8" t="s">
        <v>810</v>
      </c>
      <c r="B396" s="63" t="s">
        <v>811</v>
      </c>
      <c r="C396" s="63"/>
      <c r="D396" s="63"/>
      <c r="E396" s="63"/>
      <c r="F396" s="63"/>
      <c r="G396" s="8" t="s">
        <v>908</v>
      </c>
      <c r="H396" s="8" t="s">
        <v>64</v>
      </c>
      <c r="I396" s="8" t="s">
        <v>3</v>
      </c>
      <c r="J396" s="9">
        <v>3.15</v>
      </c>
      <c r="K396" s="9">
        <v>5.85</v>
      </c>
      <c r="L396" s="9">
        <v>18.427499999999998</v>
      </c>
      <c r="M396" s="10">
        <v>1.6888551206458433E-3</v>
      </c>
      <c r="N396" s="10">
        <v>82.282839058926811</v>
      </c>
      <c r="O396" s="8" t="s">
        <v>911</v>
      </c>
    </row>
    <row r="397" spans="1:15" ht="15" hidden="1" customHeight="1">
      <c r="A397" s="8" t="s">
        <v>488</v>
      </c>
      <c r="B397" s="63" t="s">
        <v>489</v>
      </c>
      <c r="C397" s="63"/>
      <c r="D397" s="63"/>
      <c r="E397" s="63"/>
      <c r="F397" s="63"/>
      <c r="G397" s="8" t="s">
        <v>5</v>
      </c>
      <c r="H397" s="8" t="s">
        <v>64</v>
      </c>
      <c r="I397" s="8" t="s">
        <v>10</v>
      </c>
      <c r="J397" s="9">
        <v>4</v>
      </c>
      <c r="K397" s="9">
        <v>4.47</v>
      </c>
      <c r="L397" s="9">
        <v>17.88</v>
      </c>
      <c r="M397" s="10">
        <v>1.6386774959787102E-3</v>
      </c>
      <c r="N397" s="10">
        <v>82.284187152690563</v>
      </c>
      <c r="O397" s="8" t="s">
        <v>911</v>
      </c>
    </row>
    <row r="398" spans="1:15" ht="15" hidden="1" customHeight="1">
      <c r="A398" s="8" t="s">
        <v>548</v>
      </c>
      <c r="B398" s="63" t="s">
        <v>549</v>
      </c>
      <c r="C398" s="63"/>
      <c r="D398" s="63"/>
      <c r="E398" s="63"/>
      <c r="F398" s="63"/>
      <c r="G398" s="8" t="s">
        <v>5</v>
      </c>
      <c r="H398" s="8" t="s">
        <v>64</v>
      </c>
      <c r="I398" s="8" t="s">
        <v>10</v>
      </c>
      <c r="J398" s="9">
        <v>1</v>
      </c>
      <c r="K398" s="9">
        <v>17.16</v>
      </c>
      <c r="L398" s="9">
        <v>17.16</v>
      </c>
      <c r="M398" s="10">
        <v>1.5726904827178224E-3</v>
      </c>
      <c r="N398" s="10">
        <v>82.28548096079939</v>
      </c>
      <c r="O398" s="8" t="s">
        <v>911</v>
      </c>
    </row>
    <row r="399" spans="1:15" ht="36" hidden="1" customHeight="1">
      <c r="A399" s="8" t="s">
        <v>518</v>
      </c>
      <c r="B399" s="63" t="s">
        <v>519</v>
      </c>
      <c r="C399" s="63"/>
      <c r="D399" s="63"/>
      <c r="E399" s="63"/>
      <c r="F399" s="63"/>
      <c r="G399" s="8" t="s">
        <v>5</v>
      </c>
      <c r="H399" s="8" t="s">
        <v>57</v>
      </c>
      <c r="I399" s="8" t="s">
        <v>10</v>
      </c>
      <c r="J399" s="32">
        <v>3.8077919999999998E-5</v>
      </c>
      <c r="K399" s="9">
        <v>432774.36</v>
      </c>
      <c r="L399" s="9">
        <v>16.479147458131202</v>
      </c>
      <c r="M399" s="10">
        <v>1.5102912803442038E-3</v>
      </c>
      <c r="N399" s="10">
        <v>82.2867227451556</v>
      </c>
      <c r="O399" s="8" t="s">
        <v>911</v>
      </c>
    </row>
    <row r="400" spans="1:15" ht="19.95" hidden="1" customHeight="1">
      <c r="A400" s="8" t="s">
        <v>120</v>
      </c>
      <c r="B400" s="63" t="s">
        <v>121</v>
      </c>
      <c r="C400" s="63"/>
      <c r="D400" s="63"/>
      <c r="E400" s="63"/>
      <c r="F400" s="63"/>
      <c r="G400" s="8" t="s">
        <v>5</v>
      </c>
      <c r="H400" s="8" t="s">
        <v>57</v>
      </c>
      <c r="I400" s="8" t="s">
        <v>10</v>
      </c>
      <c r="J400" s="24">
        <v>2.9700067166459998E-4</v>
      </c>
      <c r="K400" s="9">
        <v>54958.74</v>
      </c>
      <c r="L400" s="9">
        <v>16.322782693840118</v>
      </c>
      <c r="M400" s="10">
        <v>1.4959606639902991E-3</v>
      </c>
      <c r="N400" s="10">
        <v>82.287953220000361</v>
      </c>
      <c r="O400" s="8" t="s">
        <v>911</v>
      </c>
    </row>
    <row r="401" spans="1:15" ht="19.95" hidden="1" customHeight="1">
      <c r="A401" s="8" t="s">
        <v>710</v>
      </c>
      <c r="B401" s="63" t="s">
        <v>711</v>
      </c>
      <c r="C401" s="63"/>
      <c r="D401" s="63"/>
      <c r="E401" s="63"/>
      <c r="F401" s="63"/>
      <c r="G401" s="8" t="s">
        <v>5</v>
      </c>
      <c r="H401" s="8" t="s">
        <v>64</v>
      </c>
      <c r="I401" s="8" t="s">
        <v>10</v>
      </c>
      <c r="J401" s="9">
        <v>3</v>
      </c>
      <c r="K401" s="9">
        <v>5.22</v>
      </c>
      <c r="L401" s="9">
        <v>15.66</v>
      </c>
      <c r="M401" s="10">
        <v>1.4352175384243066E-3</v>
      </c>
      <c r="N401" s="10">
        <v>82.289133932994801</v>
      </c>
      <c r="O401" s="8" t="s">
        <v>911</v>
      </c>
    </row>
    <row r="402" spans="1:15" ht="15" hidden="1" customHeight="1">
      <c r="A402" s="8" t="s">
        <v>566</v>
      </c>
      <c r="B402" s="63" t="s">
        <v>567</v>
      </c>
      <c r="C402" s="63"/>
      <c r="D402" s="63"/>
      <c r="E402" s="63"/>
      <c r="F402" s="63"/>
      <c r="G402" s="8" t="s">
        <v>5</v>
      </c>
      <c r="H402" s="8" t="s">
        <v>64</v>
      </c>
      <c r="I402" s="8" t="s">
        <v>10</v>
      </c>
      <c r="J402" s="9">
        <v>2</v>
      </c>
      <c r="K402" s="9">
        <v>7.58</v>
      </c>
      <c r="L402" s="9">
        <v>15.16</v>
      </c>
      <c r="M402" s="10">
        <v>1.3893932236598012E-3</v>
      </c>
      <c r="N402" s="10">
        <v>82.290276947617741</v>
      </c>
      <c r="O402" s="8" t="s">
        <v>911</v>
      </c>
    </row>
    <row r="403" spans="1:15" ht="15" hidden="1" customHeight="1">
      <c r="A403" s="8" t="s">
        <v>576</v>
      </c>
      <c r="B403" s="63" t="s">
        <v>577</v>
      </c>
      <c r="C403" s="63"/>
      <c r="D403" s="63"/>
      <c r="E403" s="63"/>
      <c r="F403" s="63"/>
      <c r="G403" s="8" t="s">
        <v>5</v>
      </c>
      <c r="H403" s="8" t="s">
        <v>64</v>
      </c>
      <c r="I403" s="8" t="s">
        <v>10</v>
      </c>
      <c r="J403" s="9">
        <v>4</v>
      </c>
      <c r="K403" s="9">
        <v>3.71</v>
      </c>
      <c r="L403" s="9">
        <v>14.84</v>
      </c>
      <c r="M403" s="10">
        <v>1.3600656622105177E-3</v>
      </c>
      <c r="N403" s="10">
        <v>82.29139583528297</v>
      </c>
      <c r="O403" s="8" t="s">
        <v>911</v>
      </c>
    </row>
    <row r="404" spans="1:15" ht="15" hidden="1" customHeight="1">
      <c r="A404" s="8" t="s">
        <v>638</v>
      </c>
      <c r="B404" s="63" t="s">
        <v>639</v>
      </c>
      <c r="C404" s="63"/>
      <c r="D404" s="63"/>
      <c r="E404" s="63"/>
      <c r="F404" s="63"/>
      <c r="G404" s="8" t="s">
        <v>5</v>
      </c>
      <c r="H404" s="8" t="s">
        <v>64</v>
      </c>
      <c r="I404" s="8" t="s">
        <v>10</v>
      </c>
      <c r="J404" s="9">
        <v>2</v>
      </c>
      <c r="K404" s="9">
        <v>6.59</v>
      </c>
      <c r="L404" s="9">
        <v>13.18</v>
      </c>
      <c r="M404" s="10">
        <v>1.2079289371923602E-3</v>
      </c>
      <c r="N404" s="10">
        <v>82.292389564354892</v>
      </c>
      <c r="O404" s="8" t="s">
        <v>911</v>
      </c>
    </row>
    <row r="405" spans="1:15" ht="15" hidden="1" customHeight="1">
      <c r="A405" s="8" t="s">
        <v>484</v>
      </c>
      <c r="B405" s="63" t="s">
        <v>485</v>
      </c>
      <c r="C405" s="63"/>
      <c r="D405" s="63"/>
      <c r="E405" s="63"/>
      <c r="F405" s="63"/>
      <c r="G405" s="8" t="s">
        <v>5</v>
      </c>
      <c r="H405" s="8" t="s">
        <v>64</v>
      </c>
      <c r="I405" s="8" t="s">
        <v>10</v>
      </c>
      <c r="J405" s="9">
        <v>2</v>
      </c>
      <c r="K405" s="9">
        <v>6.48</v>
      </c>
      <c r="L405" s="9">
        <v>12.96</v>
      </c>
      <c r="M405" s="10">
        <v>1.1877662386959777E-3</v>
      </c>
      <c r="N405" s="10">
        <v>82.293366706143402</v>
      </c>
      <c r="O405" s="8" t="s">
        <v>911</v>
      </c>
    </row>
    <row r="406" spans="1:15" ht="15" hidden="1" customHeight="1">
      <c r="A406" s="8" t="s">
        <v>92</v>
      </c>
      <c r="B406" s="63" t="s">
        <v>93</v>
      </c>
      <c r="C406" s="63"/>
      <c r="D406" s="63"/>
      <c r="E406" s="63"/>
      <c r="F406" s="63"/>
      <c r="G406" s="8" t="s">
        <v>5</v>
      </c>
      <c r="H406" s="8" t="s">
        <v>64</v>
      </c>
      <c r="I406" s="8" t="s">
        <v>11</v>
      </c>
      <c r="J406" s="33">
        <v>0.52800000000000002</v>
      </c>
      <c r="K406" s="9">
        <v>21.14</v>
      </c>
      <c r="L406" s="9">
        <v>11.16192</v>
      </c>
      <c r="M406" s="10">
        <v>1.0229746709124543E-3</v>
      </c>
      <c r="N406" s="10">
        <v>82.294208133794598</v>
      </c>
      <c r="O406" s="8" t="s">
        <v>911</v>
      </c>
    </row>
    <row r="407" spans="1:15" ht="15" hidden="1" customHeight="1">
      <c r="A407" s="8" t="s">
        <v>534</v>
      </c>
      <c r="B407" s="63" t="s">
        <v>535</v>
      </c>
      <c r="C407" s="63"/>
      <c r="D407" s="63"/>
      <c r="E407" s="63"/>
      <c r="F407" s="63"/>
      <c r="G407" s="8" t="s">
        <v>5</v>
      </c>
      <c r="H407" s="8" t="s">
        <v>64</v>
      </c>
      <c r="I407" s="8" t="s">
        <v>10</v>
      </c>
      <c r="J407" s="9">
        <v>1</v>
      </c>
      <c r="K407" s="9">
        <v>10.5</v>
      </c>
      <c r="L407" s="9">
        <v>10.5</v>
      </c>
      <c r="M407" s="10">
        <v>9.6231061005461161E-4</v>
      </c>
      <c r="N407" s="10">
        <v>82.294999799595459</v>
      </c>
      <c r="O407" s="8" t="s">
        <v>911</v>
      </c>
    </row>
    <row r="408" spans="1:15" ht="19.95" hidden="1" customHeight="1">
      <c r="A408" s="8" t="s">
        <v>768</v>
      </c>
      <c r="B408" s="63" t="s">
        <v>769</v>
      </c>
      <c r="C408" s="63"/>
      <c r="D408" s="63"/>
      <c r="E408" s="63"/>
      <c r="F408" s="63"/>
      <c r="G408" s="8" t="s">
        <v>5</v>
      </c>
      <c r="H408" s="8" t="s">
        <v>64</v>
      </c>
      <c r="I408" s="8" t="s">
        <v>7</v>
      </c>
      <c r="J408" s="9">
        <v>1.3221000000000001</v>
      </c>
      <c r="K408" s="9">
        <v>7.52</v>
      </c>
      <c r="L408" s="9">
        <v>9.9421920000000004</v>
      </c>
      <c r="M408" s="10">
        <v>9.1118827131429325E-4</v>
      </c>
      <c r="N408" s="10">
        <v>82.295749243220271</v>
      </c>
      <c r="O408" s="8" t="s">
        <v>911</v>
      </c>
    </row>
    <row r="409" spans="1:15" ht="15" hidden="1" customHeight="1">
      <c r="A409" s="8" t="s">
        <v>866</v>
      </c>
      <c r="B409" s="63" t="s">
        <v>867</v>
      </c>
      <c r="C409" s="63"/>
      <c r="D409" s="63"/>
      <c r="E409" s="63"/>
      <c r="F409" s="63"/>
      <c r="G409" s="8" t="s">
        <v>5</v>
      </c>
      <c r="H409" s="8" t="s">
        <v>64</v>
      </c>
      <c r="I409" s="8" t="s">
        <v>10</v>
      </c>
      <c r="J409" s="9">
        <v>2</v>
      </c>
      <c r="K409" s="9">
        <v>4.9000000000000004</v>
      </c>
      <c r="L409" s="9">
        <v>9.8000000000000007</v>
      </c>
      <c r="M409" s="10">
        <v>8.9815656938430435E-4</v>
      </c>
      <c r="N409" s="10">
        <v>82.296488131301075</v>
      </c>
      <c r="O409" s="8" t="s">
        <v>911</v>
      </c>
    </row>
    <row r="410" spans="1:15" ht="15" hidden="1" customHeight="1">
      <c r="A410" s="8" t="s">
        <v>432</v>
      </c>
      <c r="B410" s="63" t="s">
        <v>433</v>
      </c>
      <c r="C410" s="63"/>
      <c r="D410" s="63"/>
      <c r="E410" s="63"/>
      <c r="F410" s="63"/>
      <c r="G410" s="8" t="s">
        <v>5</v>
      </c>
      <c r="H410" s="8" t="s">
        <v>64</v>
      </c>
      <c r="I410" s="8" t="s">
        <v>10</v>
      </c>
      <c r="J410" s="26">
        <v>0.46289999999999998</v>
      </c>
      <c r="K410" s="9">
        <v>20.04</v>
      </c>
      <c r="L410" s="9">
        <v>9.2765160000000009</v>
      </c>
      <c r="M410" s="10">
        <v>8.5017997820393968E-4</v>
      </c>
      <c r="N410" s="10">
        <v>82.297187059108126</v>
      </c>
      <c r="O410" s="8" t="s">
        <v>911</v>
      </c>
    </row>
    <row r="411" spans="1:15" ht="15" hidden="1" customHeight="1">
      <c r="A411" s="8" t="s">
        <v>460</v>
      </c>
      <c r="B411" s="63" t="s">
        <v>461</v>
      </c>
      <c r="C411" s="63"/>
      <c r="D411" s="63"/>
      <c r="E411" s="63"/>
      <c r="F411" s="63"/>
      <c r="G411" s="8" t="s">
        <v>5</v>
      </c>
      <c r="H411" s="8" t="s">
        <v>64</v>
      </c>
      <c r="I411" s="8" t="s">
        <v>10</v>
      </c>
      <c r="J411" s="9">
        <v>5</v>
      </c>
      <c r="K411" s="9">
        <v>1.85</v>
      </c>
      <c r="L411" s="9">
        <v>9.25</v>
      </c>
      <c r="M411" s="10">
        <v>8.4774982314334837E-4</v>
      </c>
      <c r="N411" s="10">
        <v>82.297884478980308</v>
      </c>
      <c r="O411" s="8" t="s">
        <v>911</v>
      </c>
    </row>
    <row r="412" spans="1:15" ht="15" hidden="1" customHeight="1">
      <c r="A412" s="8" t="s">
        <v>538</v>
      </c>
      <c r="B412" s="63" t="s">
        <v>539</v>
      </c>
      <c r="C412" s="63"/>
      <c r="D412" s="63"/>
      <c r="E412" s="63"/>
      <c r="F412" s="63"/>
      <c r="G412" s="8" t="s">
        <v>5</v>
      </c>
      <c r="H412" s="8" t="s">
        <v>64</v>
      </c>
      <c r="I412" s="8" t="s">
        <v>10</v>
      </c>
      <c r="J412" s="9">
        <v>1</v>
      </c>
      <c r="K412" s="9">
        <v>9.23</v>
      </c>
      <c r="L412" s="9">
        <v>9.23</v>
      </c>
      <c r="M412" s="10">
        <v>8.4591685055276813E-4</v>
      </c>
      <c r="N412" s="10">
        <v>82.298580390917635</v>
      </c>
      <c r="O412" s="8" t="s">
        <v>911</v>
      </c>
    </row>
    <row r="413" spans="1:15" ht="19.95" hidden="1" customHeight="1">
      <c r="A413" s="8" t="s">
        <v>225</v>
      </c>
      <c r="B413" s="63" t="s">
        <v>226</v>
      </c>
      <c r="C413" s="63"/>
      <c r="D413" s="63"/>
      <c r="E413" s="63"/>
      <c r="F413" s="63"/>
      <c r="G413" s="8" t="s">
        <v>5</v>
      </c>
      <c r="H413" s="8" t="s">
        <v>57</v>
      </c>
      <c r="I413" s="8" t="s">
        <v>10</v>
      </c>
      <c r="J413" s="28">
        <v>1.9440365615999999E-3</v>
      </c>
      <c r="K413" s="9">
        <v>4712.28</v>
      </c>
      <c r="L413" s="9">
        <v>9.1608446084964488</v>
      </c>
      <c r="M413" s="10">
        <v>8.3957885369692544E-4</v>
      </c>
      <c r="N413" s="10">
        <v>82.299271025082959</v>
      </c>
      <c r="O413" s="8" t="s">
        <v>911</v>
      </c>
    </row>
    <row r="414" spans="1:15" ht="28.2" hidden="1" customHeight="1">
      <c r="A414" s="8" t="s">
        <v>158</v>
      </c>
      <c r="B414" s="63" t="s">
        <v>159</v>
      </c>
      <c r="C414" s="63"/>
      <c r="D414" s="63"/>
      <c r="E414" s="63"/>
      <c r="F414" s="63"/>
      <c r="G414" s="8" t="s">
        <v>5</v>
      </c>
      <c r="H414" s="8" t="s">
        <v>57</v>
      </c>
      <c r="I414" s="8" t="s">
        <v>10</v>
      </c>
      <c r="J414" s="28">
        <v>1.0910377980000001E-4</v>
      </c>
      <c r="K414" s="9">
        <v>83450</v>
      </c>
      <c r="L414" s="9">
        <v>9.1047104243099994</v>
      </c>
      <c r="M414" s="10">
        <v>8.3443423264650829E-4</v>
      </c>
      <c r="N414" s="10">
        <v>82.299957135443705</v>
      </c>
      <c r="O414" s="8" t="s">
        <v>911</v>
      </c>
    </row>
    <row r="415" spans="1:15" ht="15" hidden="1" customHeight="1">
      <c r="A415" s="8" t="s">
        <v>542</v>
      </c>
      <c r="B415" s="63" t="s">
        <v>543</v>
      </c>
      <c r="C415" s="63"/>
      <c r="D415" s="63"/>
      <c r="E415" s="63"/>
      <c r="F415" s="63"/>
      <c r="G415" s="8" t="s">
        <v>5</v>
      </c>
      <c r="H415" s="8" t="s">
        <v>64</v>
      </c>
      <c r="I415" s="8" t="s">
        <v>10</v>
      </c>
      <c r="J415" s="9">
        <v>1</v>
      </c>
      <c r="K415" s="9">
        <v>9.0500000000000007</v>
      </c>
      <c r="L415" s="9">
        <v>9.0500000000000007</v>
      </c>
      <c r="M415" s="10">
        <v>8.2942009723754634E-4</v>
      </c>
      <c r="N415" s="10">
        <v>82.300639475967301</v>
      </c>
      <c r="O415" s="8" t="s">
        <v>911</v>
      </c>
    </row>
    <row r="416" spans="1:15" ht="19.95" hidden="1" customHeight="1">
      <c r="A416" s="8" t="s">
        <v>740</v>
      </c>
      <c r="B416" s="63" t="s">
        <v>741</v>
      </c>
      <c r="C416" s="63"/>
      <c r="D416" s="63"/>
      <c r="E416" s="63"/>
      <c r="F416" s="63"/>
      <c r="G416" s="8" t="s">
        <v>5</v>
      </c>
      <c r="H416" s="8" t="s">
        <v>64</v>
      </c>
      <c r="I416" s="8" t="s">
        <v>10</v>
      </c>
      <c r="J416" s="9">
        <v>6</v>
      </c>
      <c r="K416" s="9">
        <v>1.5</v>
      </c>
      <c r="L416" s="9">
        <v>9</v>
      </c>
      <c r="M416" s="10">
        <v>8.248376657610957E-4</v>
      </c>
      <c r="N416" s="10">
        <v>82.301318046653762</v>
      </c>
      <c r="O416" s="8" t="s">
        <v>911</v>
      </c>
    </row>
    <row r="417" spans="1:15" ht="15" hidden="1" customHeight="1">
      <c r="A417" s="8" t="s">
        <v>464</v>
      </c>
      <c r="B417" s="63" t="s">
        <v>465</v>
      </c>
      <c r="C417" s="63"/>
      <c r="D417" s="63"/>
      <c r="E417" s="63"/>
      <c r="F417" s="63"/>
      <c r="G417" s="8" t="s">
        <v>5</v>
      </c>
      <c r="H417" s="8" t="s">
        <v>64</v>
      </c>
      <c r="I417" s="8" t="s">
        <v>10</v>
      </c>
      <c r="J417" s="9">
        <v>6</v>
      </c>
      <c r="K417" s="9">
        <v>1.47</v>
      </c>
      <c r="L417" s="9">
        <v>8.82</v>
      </c>
      <c r="M417" s="10">
        <v>8.083409124458738E-4</v>
      </c>
      <c r="N417" s="10">
        <v>82.301983045926463</v>
      </c>
      <c r="O417" s="8" t="s">
        <v>911</v>
      </c>
    </row>
    <row r="418" spans="1:15" ht="28.2" hidden="1" customHeight="1">
      <c r="A418" s="8" t="s">
        <v>29</v>
      </c>
      <c r="B418" s="63" t="s">
        <v>30</v>
      </c>
      <c r="C418" s="63"/>
      <c r="D418" s="63"/>
      <c r="E418" s="63"/>
      <c r="F418" s="63"/>
      <c r="G418" s="8" t="s">
        <v>5</v>
      </c>
      <c r="H418" s="8" t="s">
        <v>15</v>
      </c>
      <c r="I418" s="8" t="s">
        <v>6</v>
      </c>
      <c r="J418" s="9">
        <v>880.42993000000001</v>
      </c>
      <c r="K418" s="9">
        <v>0.01</v>
      </c>
      <c r="L418" s="9">
        <v>8.8042993000000003</v>
      </c>
      <c r="M418" s="10">
        <v>8.0690196480822762E-4</v>
      </c>
      <c r="N418" s="10">
        <v>82.302646537264337</v>
      </c>
      <c r="O418" s="8" t="s">
        <v>911</v>
      </c>
    </row>
    <row r="419" spans="1:15" ht="19.95" hidden="1" customHeight="1">
      <c r="A419" s="8" t="s">
        <v>860</v>
      </c>
      <c r="B419" s="63" t="s">
        <v>861</v>
      </c>
      <c r="C419" s="63"/>
      <c r="D419" s="63"/>
      <c r="E419" s="63"/>
      <c r="F419" s="63"/>
      <c r="G419" s="8" t="s">
        <v>5</v>
      </c>
      <c r="H419" s="8" t="s">
        <v>64</v>
      </c>
      <c r="I419" s="8" t="s">
        <v>10</v>
      </c>
      <c r="J419" s="9">
        <v>1</v>
      </c>
      <c r="K419" s="9">
        <v>8.4600000000000009</v>
      </c>
      <c r="L419" s="9">
        <v>8.4600000000000009</v>
      </c>
      <c r="M419" s="10">
        <v>7.753474058154301E-4</v>
      </c>
      <c r="N419" s="10">
        <v>82.303284393709603</v>
      </c>
      <c r="O419" s="8" t="s">
        <v>911</v>
      </c>
    </row>
    <row r="420" spans="1:15" ht="19.95" hidden="1" customHeight="1">
      <c r="A420" s="8" t="s">
        <v>162</v>
      </c>
      <c r="B420" s="63" t="s">
        <v>163</v>
      </c>
      <c r="C420" s="63"/>
      <c r="D420" s="63"/>
      <c r="E420" s="63"/>
      <c r="F420" s="63"/>
      <c r="G420" s="8" t="s">
        <v>5</v>
      </c>
      <c r="H420" s="8" t="s">
        <v>57</v>
      </c>
      <c r="I420" s="8" t="s">
        <v>10</v>
      </c>
      <c r="J420" s="24">
        <v>1.2871312454400001E-5</v>
      </c>
      <c r="K420" s="9">
        <v>620000</v>
      </c>
      <c r="L420" s="9">
        <v>7.980213721728</v>
      </c>
      <c r="M420" s="10">
        <v>7.3137565094497667E-4</v>
      </c>
      <c r="N420" s="10">
        <v>82.303886059718252</v>
      </c>
      <c r="O420" s="8" t="s">
        <v>911</v>
      </c>
    </row>
    <row r="421" spans="1:15" ht="15" hidden="1" customHeight="1">
      <c r="A421" s="8" t="s">
        <v>806</v>
      </c>
      <c r="B421" s="63" t="s">
        <v>807</v>
      </c>
      <c r="C421" s="63"/>
      <c r="D421" s="63"/>
      <c r="E421" s="63"/>
      <c r="F421" s="63"/>
      <c r="G421" s="8" t="s">
        <v>5</v>
      </c>
      <c r="H421" s="8" t="s">
        <v>64</v>
      </c>
      <c r="I421" s="8" t="s">
        <v>10</v>
      </c>
      <c r="J421" s="9">
        <v>1</v>
      </c>
      <c r="K421" s="9">
        <v>7</v>
      </c>
      <c r="L421" s="9">
        <v>7</v>
      </c>
      <c r="M421" s="10">
        <v>6.4154040670307444E-4</v>
      </c>
      <c r="N421" s="10">
        <v>82.304413836918826</v>
      </c>
      <c r="O421" s="8" t="s">
        <v>911</v>
      </c>
    </row>
    <row r="422" spans="1:15" ht="28.2" hidden="1" customHeight="1">
      <c r="A422" s="8" t="s">
        <v>53</v>
      </c>
      <c r="B422" s="63" t="s">
        <v>54</v>
      </c>
      <c r="C422" s="63"/>
      <c r="D422" s="63"/>
      <c r="E422" s="63"/>
      <c r="F422" s="63"/>
      <c r="G422" s="8" t="s">
        <v>5</v>
      </c>
      <c r="H422" s="8" t="s">
        <v>15</v>
      </c>
      <c r="I422" s="8" t="s">
        <v>6</v>
      </c>
      <c r="J422" s="9">
        <v>661.59003371599999</v>
      </c>
      <c r="K422" s="9">
        <v>0.01</v>
      </c>
      <c r="L422" s="9">
        <v>6.6159003371600003</v>
      </c>
      <c r="M422" s="10">
        <v>6.0633819900123335E-4</v>
      </c>
      <c r="N422" s="10">
        <v>82.30491220938967</v>
      </c>
      <c r="O422" s="8" t="s">
        <v>911</v>
      </c>
    </row>
    <row r="423" spans="1:15" ht="15" hidden="1" customHeight="1">
      <c r="A423" s="8" t="s">
        <v>608</v>
      </c>
      <c r="B423" s="63" t="s">
        <v>609</v>
      </c>
      <c r="C423" s="63"/>
      <c r="D423" s="63"/>
      <c r="E423" s="63"/>
      <c r="F423" s="63"/>
      <c r="G423" s="8" t="s">
        <v>5</v>
      </c>
      <c r="H423" s="8" t="s">
        <v>64</v>
      </c>
      <c r="I423" s="8" t="s">
        <v>10</v>
      </c>
      <c r="J423" s="9">
        <v>2.9864000000000002</v>
      </c>
      <c r="K423" s="9">
        <v>2.15</v>
      </c>
      <c r="L423" s="9">
        <v>6.4207599999999996</v>
      </c>
      <c r="M423" s="10">
        <v>5.8845385453469025E-4</v>
      </c>
      <c r="N423" s="10">
        <v>82.305396256479327</v>
      </c>
      <c r="O423" s="8" t="s">
        <v>911</v>
      </c>
    </row>
    <row r="424" spans="1:15" ht="15" hidden="1" customHeight="1">
      <c r="A424" s="8" t="s">
        <v>899</v>
      </c>
      <c r="B424" s="63" t="s">
        <v>900</v>
      </c>
      <c r="C424" s="63"/>
      <c r="D424" s="63"/>
      <c r="E424" s="63"/>
      <c r="F424" s="63"/>
      <c r="G424" s="8" t="s">
        <v>5</v>
      </c>
      <c r="H424" s="8" t="s">
        <v>64</v>
      </c>
      <c r="I424" s="8" t="s">
        <v>73</v>
      </c>
      <c r="J424" s="27">
        <v>0.13013</v>
      </c>
      <c r="K424" s="9">
        <v>49.27</v>
      </c>
      <c r="L424" s="9">
        <v>6.4115051000000003</v>
      </c>
      <c r="M424" s="10">
        <v>5.8760565563326236E-4</v>
      </c>
      <c r="N424" s="10">
        <v>82.30587954960157</v>
      </c>
      <c r="O424" s="8" t="s">
        <v>911</v>
      </c>
    </row>
    <row r="425" spans="1:15" ht="15" hidden="1" customHeight="1">
      <c r="A425" s="8" t="s">
        <v>552</v>
      </c>
      <c r="B425" s="63" t="s">
        <v>553</v>
      </c>
      <c r="C425" s="63"/>
      <c r="D425" s="63"/>
      <c r="E425" s="63"/>
      <c r="F425" s="63"/>
      <c r="G425" s="8" t="s">
        <v>5</v>
      </c>
      <c r="H425" s="8" t="s">
        <v>64</v>
      </c>
      <c r="I425" s="8" t="s">
        <v>10</v>
      </c>
      <c r="J425" s="9">
        <v>2</v>
      </c>
      <c r="K425" s="9">
        <v>3.11</v>
      </c>
      <c r="L425" s="9">
        <v>6.22</v>
      </c>
      <c r="M425" s="10">
        <v>5.7005447567044613E-4</v>
      </c>
      <c r="N425" s="10">
        <v>82.306348517342656</v>
      </c>
      <c r="O425" s="8" t="s">
        <v>911</v>
      </c>
    </row>
    <row r="426" spans="1:15" ht="19.95" hidden="1" customHeight="1">
      <c r="A426" s="8" t="s">
        <v>804</v>
      </c>
      <c r="B426" s="63" t="s">
        <v>805</v>
      </c>
      <c r="C426" s="63"/>
      <c r="D426" s="63"/>
      <c r="E426" s="63"/>
      <c r="F426" s="63"/>
      <c r="G426" s="8" t="s">
        <v>5</v>
      </c>
      <c r="H426" s="8" t="s">
        <v>64</v>
      </c>
      <c r="I426" s="8" t="s">
        <v>10</v>
      </c>
      <c r="J426" s="9">
        <v>1</v>
      </c>
      <c r="K426" s="9">
        <v>6.05</v>
      </c>
      <c r="L426" s="9">
        <v>6.05</v>
      </c>
      <c r="M426" s="10">
        <v>5.544742086505143E-4</v>
      </c>
      <c r="N426" s="10">
        <v>82.306804667637451</v>
      </c>
      <c r="O426" s="8" t="s">
        <v>911</v>
      </c>
    </row>
    <row r="427" spans="1:15" ht="19.95" hidden="1" customHeight="1">
      <c r="A427" s="8" t="s">
        <v>746</v>
      </c>
      <c r="B427" s="63" t="s">
        <v>747</v>
      </c>
      <c r="C427" s="63"/>
      <c r="D427" s="63"/>
      <c r="E427" s="63"/>
      <c r="F427" s="63"/>
      <c r="G427" s="8" t="s">
        <v>5</v>
      </c>
      <c r="H427" s="8" t="s">
        <v>64</v>
      </c>
      <c r="I427" s="8" t="s">
        <v>10</v>
      </c>
      <c r="J427" s="9">
        <v>3</v>
      </c>
      <c r="K427" s="9">
        <v>1.93</v>
      </c>
      <c r="L427" s="9">
        <v>5.79</v>
      </c>
      <c r="M427" s="10">
        <v>5.3064556497297156E-4</v>
      </c>
      <c r="N427" s="10">
        <v>82.30724121477904</v>
      </c>
      <c r="O427" s="8" t="s">
        <v>911</v>
      </c>
    </row>
    <row r="428" spans="1:15" ht="15" hidden="1" customHeight="1">
      <c r="A428" s="8" t="s">
        <v>368</v>
      </c>
      <c r="B428" s="63" t="s">
        <v>369</v>
      </c>
      <c r="C428" s="63"/>
      <c r="D428" s="63"/>
      <c r="E428" s="63"/>
      <c r="F428" s="63"/>
      <c r="G428" s="8" t="s">
        <v>5</v>
      </c>
      <c r="H428" s="8" t="s">
        <v>64</v>
      </c>
      <c r="I428" s="8" t="s">
        <v>10</v>
      </c>
      <c r="J428" s="26">
        <v>0.64480000000000004</v>
      </c>
      <c r="K428" s="9">
        <v>8.8000000000000007</v>
      </c>
      <c r="L428" s="9">
        <v>5.6742400000000002</v>
      </c>
      <c r="M428" s="10">
        <v>5.2003631961869325E-4</v>
      </c>
      <c r="N428" s="10">
        <v>82.307668714311518</v>
      </c>
      <c r="O428" s="8" t="s">
        <v>911</v>
      </c>
    </row>
    <row r="429" spans="1:15" ht="19.95" hidden="1" customHeight="1">
      <c r="A429" s="8" t="s">
        <v>442</v>
      </c>
      <c r="B429" s="63" t="s">
        <v>443</v>
      </c>
      <c r="C429" s="63"/>
      <c r="D429" s="63"/>
      <c r="E429" s="63"/>
      <c r="F429" s="63"/>
      <c r="G429" s="8" t="s">
        <v>5</v>
      </c>
      <c r="H429" s="8" t="s">
        <v>64</v>
      </c>
      <c r="I429" s="8" t="s">
        <v>11</v>
      </c>
      <c r="J429" s="9">
        <v>1.73075</v>
      </c>
      <c r="K429" s="9">
        <v>3.26</v>
      </c>
      <c r="L429" s="9">
        <v>5.642245</v>
      </c>
      <c r="M429" s="10">
        <v>5.1710402171691267E-4</v>
      </c>
      <c r="N429" s="10">
        <v>82.3080939519417</v>
      </c>
      <c r="O429" s="8" t="s">
        <v>911</v>
      </c>
    </row>
    <row r="430" spans="1:15" ht="19.95" hidden="1" customHeight="1">
      <c r="A430" s="8" t="s">
        <v>862</v>
      </c>
      <c r="B430" s="63" t="s">
        <v>863</v>
      </c>
      <c r="C430" s="63"/>
      <c r="D430" s="63"/>
      <c r="E430" s="63"/>
      <c r="F430" s="63"/>
      <c r="G430" s="8" t="s">
        <v>5</v>
      </c>
      <c r="H430" s="8" t="s">
        <v>64</v>
      </c>
      <c r="I430" s="8" t="s">
        <v>10</v>
      </c>
      <c r="J430" s="9">
        <v>1</v>
      </c>
      <c r="K430" s="9">
        <v>5.64</v>
      </c>
      <c r="L430" s="9">
        <v>5.64</v>
      </c>
      <c r="M430" s="10">
        <v>5.1689827054361996E-4</v>
      </c>
      <c r="N430" s="10">
        <v>82.308519189571868</v>
      </c>
      <c r="O430" s="8" t="s">
        <v>911</v>
      </c>
    </row>
    <row r="431" spans="1:15" ht="15" hidden="1" customHeight="1">
      <c r="A431" s="8" t="s">
        <v>458</v>
      </c>
      <c r="B431" s="63" t="s">
        <v>459</v>
      </c>
      <c r="C431" s="63"/>
      <c r="D431" s="63"/>
      <c r="E431" s="63"/>
      <c r="F431" s="63"/>
      <c r="G431" s="8" t="s">
        <v>5</v>
      </c>
      <c r="H431" s="8" t="s">
        <v>64</v>
      </c>
      <c r="I431" s="8" t="s">
        <v>10</v>
      </c>
      <c r="J431" s="9">
        <v>5</v>
      </c>
      <c r="K431" s="9">
        <v>1.0900000000000001</v>
      </c>
      <c r="L431" s="9">
        <v>5.45</v>
      </c>
      <c r="M431" s="10">
        <v>4.99485030933108E-4</v>
      </c>
      <c r="N431" s="10">
        <v>82.308930101820891</v>
      </c>
      <c r="O431" s="8" t="s">
        <v>911</v>
      </c>
    </row>
    <row r="432" spans="1:15" ht="15" hidden="1" customHeight="1">
      <c r="A432" s="8" t="s">
        <v>438</v>
      </c>
      <c r="B432" s="63" t="s">
        <v>439</v>
      </c>
      <c r="C432" s="63"/>
      <c r="D432" s="63"/>
      <c r="E432" s="63"/>
      <c r="F432" s="63"/>
      <c r="G432" s="8" t="s">
        <v>5</v>
      </c>
      <c r="H432" s="8" t="s">
        <v>64</v>
      </c>
      <c r="I432" s="8" t="s">
        <v>11</v>
      </c>
      <c r="J432" s="34">
        <v>0.22282189999999999</v>
      </c>
      <c r="K432" s="9">
        <v>21.96</v>
      </c>
      <c r="L432" s="9">
        <v>4.8931689240000003</v>
      </c>
      <c r="M432" s="10">
        <v>4.484522259385436E-4</v>
      </c>
      <c r="N432" s="10">
        <v>82.309298791893866</v>
      </c>
      <c r="O432" s="8" t="s">
        <v>911</v>
      </c>
    </row>
    <row r="433" spans="1:15" ht="15" hidden="1" customHeight="1">
      <c r="A433" s="8" t="s">
        <v>714</v>
      </c>
      <c r="B433" s="63" t="s">
        <v>715</v>
      </c>
      <c r="C433" s="63"/>
      <c r="D433" s="63"/>
      <c r="E433" s="63"/>
      <c r="F433" s="63"/>
      <c r="G433" s="8" t="s">
        <v>5</v>
      </c>
      <c r="H433" s="8" t="s">
        <v>64</v>
      </c>
      <c r="I433" s="8" t="s">
        <v>10</v>
      </c>
      <c r="J433" s="9">
        <v>1</v>
      </c>
      <c r="K433" s="9">
        <v>4.88</v>
      </c>
      <c r="L433" s="9">
        <v>4.88</v>
      </c>
      <c r="M433" s="10">
        <v>4.4724531210157189E-4</v>
      </c>
      <c r="N433" s="10">
        <v>82.309666727999399</v>
      </c>
      <c r="O433" s="8" t="s">
        <v>911</v>
      </c>
    </row>
    <row r="434" spans="1:15" ht="19.95" hidden="1" customHeight="1">
      <c r="A434" s="8" t="s">
        <v>762</v>
      </c>
      <c r="B434" s="63" t="s">
        <v>763</v>
      </c>
      <c r="C434" s="63"/>
      <c r="D434" s="63"/>
      <c r="E434" s="63"/>
      <c r="F434" s="63"/>
      <c r="G434" s="8" t="s">
        <v>5</v>
      </c>
      <c r="H434" s="8" t="s">
        <v>64</v>
      </c>
      <c r="I434" s="8" t="s">
        <v>10</v>
      </c>
      <c r="J434" s="9">
        <v>3</v>
      </c>
      <c r="K434" s="9">
        <v>1.62</v>
      </c>
      <c r="L434" s="9">
        <v>4.8600000000000003</v>
      </c>
      <c r="M434" s="10">
        <v>4.4541233951099171E-4</v>
      </c>
      <c r="N434" s="10">
        <v>82.310033156170078</v>
      </c>
      <c r="O434" s="8" t="s">
        <v>911</v>
      </c>
    </row>
    <row r="435" spans="1:15" ht="19.95" hidden="1" customHeight="1">
      <c r="A435" s="8" t="s">
        <v>269</v>
      </c>
      <c r="B435" s="63" t="s">
        <v>270</v>
      </c>
      <c r="C435" s="63"/>
      <c r="D435" s="63"/>
      <c r="E435" s="63"/>
      <c r="F435" s="63"/>
      <c r="G435" s="8" t="s">
        <v>5</v>
      </c>
      <c r="H435" s="8" t="s">
        <v>64</v>
      </c>
      <c r="I435" s="8" t="s">
        <v>11</v>
      </c>
      <c r="J435" s="27">
        <v>6.5659999999999996E-2</v>
      </c>
      <c r="K435" s="9">
        <v>59.6</v>
      </c>
      <c r="L435" s="9">
        <v>3.9133360000000001</v>
      </c>
      <c r="M435" s="10">
        <v>3.5865188128654036E-4</v>
      </c>
      <c r="N435" s="10">
        <v>82.310327957434978</v>
      </c>
      <c r="O435" s="8" t="s">
        <v>911</v>
      </c>
    </row>
    <row r="436" spans="1:15" ht="19.95" hidden="1" customHeight="1">
      <c r="A436" s="8" t="s">
        <v>174</v>
      </c>
      <c r="B436" s="63" t="s">
        <v>175</v>
      </c>
      <c r="C436" s="63"/>
      <c r="D436" s="63"/>
      <c r="E436" s="63"/>
      <c r="F436" s="63"/>
      <c r="G436" s="8" t="s">
        <v>5</v>
      </c>
      <c r="H436" s="8" t="s">
        <v>26</v>
      </c>
      <c r="I436" s="8" t="s">
        <v>6</v>
      </c>
      <c r="J436" s="30">
        <v>0.12227797556676</v>
      </c>
      <c r="K436" s="9">
        <v>30.96</v>
      </c>
      <c r="L436" s="9">
        <v>3.7857261235468895</v>
      </c>
      <c r="M436" s="10">
        <v>3.4695661099524641E-4</v>
      </c>
      <c r="N436" s="10">
        <v>82.310612957123297</v>
      </c>
      <c r="O436" s="8" t="s">
        <v>911</v>
      </c>
    </row>
    <row r="437" spans="1:15" ht="19.95" hidden="1" customHeight="1">
      <c r="A437" s="8" t="s">
        <v>732</v>
      </c>
      <c r="B437" s="63" t="s">
        <v>733</v>
      </c>
      <c r="C437" s="63"/>
      <c r="D437" s="63"/>
      <c r="E437" s="63"/>
      <c r="F437" s="63"/>
      <c r="G437" s="8" t="s">
        <v>908</v>
      </c>
      <c r="H437" s="8" t="s">
        <v>64</v>
      </c>
      <c r="I437" s="8" t="s">
        <v>7</v>
      </c>
      <c r="J437" s="9">
        <v>46.783000000000001</v>
      </c>
      <c r="K437" s="9">
        <v>0.08</v>
      </c>
      <c r="L437" s="9">
        <v>3.7426400000000002</v>
      </c>
      <c r="M437" s="10">
        <v>3.4300782682045638E-4</v>
      </c>
      <c r="N437" s="10">
        <v>82.310894940941893</v>
      </c>
      <c r="O437" s="8" t="s">
        <v>911</v>
      </c>
    </row>
    <row r="438" spans="1:15" ht="15" hidden="1" customHeight="1">
      <c r="A438" s="8" t="s">
        <v>440</v>
      </c>
      <c r="B438" s="63" t="s">
        <v>441</v>
      </c>
      <c r="C438" s="63"/>
      <c r="D438" s="63"/>
      <c r="E438" s="63"/>
      <c r="F438" s="63"/>
      <c r="G438" s="8" t="s">
        <v>5</v>
      </c>
      <c r="H438" s="8" t="s">
        <v>64</v>
      </c>
      <c r="I438" s="8" t="s">
        <v>11</v>
      </c>
      <c r="J438" s="33">
        <v>0.17499999999999999</v>
      </c>
      <c r="K438" s="9">
        <v>20.22</v>
      </c>
      <c r="L438" s="9">
        <v>3.5385</v>
      </c>
      <c r="M438" s="10">
        <v>3.2429867558840417E-4</v>
      </c>
      <c r="N438" s="10">
        <v>82.311161091444475</v>
      </c>
      <c r="O438" s="8" t="s">
        <v>911</v>
      </c>
    </row>
    <row r="439" spans="1:15" ht="19.95" hidden="1" customHeight="1">
      <c r="A439" s="8" t="s">
        <v>112</v>
      </c>
      <c r="B439" s="63" t="s">
        <v>113</v>
      </c>
      <c r="C439" s="63"/>
      <c r="D439" s="63"/>
      <c r="E439" s="63"/>
      <c r="F439" s="63"/>
      <c r="G439" s="8" t="s">
        <v>5</v>
      </c>
      <c r="H439" s="8" t="s">
        <v>57</v>
      </c>
      <c r="I439" s="8" t="s">
        <v>10</v>
      </c>
      <c r="J439" s="28">
        <v>1.016477334E-4</v>
      </c>
      <c r="K439" s="9">
        <v>28913.07</v>
      </c>
      <c r="L439" s="9">
        <v>2.938948031135538</v>
      </c>
      <c r="M439" s="10">
        <v>2.6935055931055611E-4</v>
      </c>
      <c r="N439" s="10">
        <v>82.311382003901272</v>
      </c>
      <c r="O439" s="8" t="s">
        <v>911</v>
      </c>
    </row>
    <row r="440" spans="1:15" ht="15" hidden="1" customHeight="1">
      <c r="A440" s="8" t="s">
        <v>478</v>
      </c>
      <c r="B440" s="63" t="s">
        <v>479</v>
      </c>
      <c r="C440" s="63"/>
      <c r="D440" s="63"/>
      <c r="E440" s="63"/>
      <c r="F440" s="63"/>
      <c r="G440" s="8" t="s">
        <v>5</v>
      </c>
      <c r="H440" s="8" t="s">
        <v>64</v>
      </c>
      <c r="I440" s="8" t="s">
        <v>10</v>
      </c>
      <c r="J440" s="9">
        <v>1</v>
      </c>
      <c r="K440" s="9">
        <v>2.57</v>
      </c>
      <c r="L440" s="9">
        <v>2.57</v>
      </c>
      <c r="M440" s="10">
        <v>2.3553697788955734E-4</v>
      </c>
      <c r="N440" s="10">
        <v>82.311575773530635</v>
      </c>
      <c r="O440" s="8" t="s">
        <v>911</v>
      </c>
    </row>
    <row r="441" spans="1:15" ht="15" hidden="1" customHeight="1">
      <c r="A441" s="8" t="s">
        <v>482</v>
      </c>
      <c r="B441" s="63" t="s">
        <v>483</v>
      </c>
      <c r="C441" s="63"/>
      <c r="D441" s="63"/>
      <c r="E441" s="63"/>
      <c r="F441" s="63"/>
      <c r="G441" s="8" t="s">
        <v>5</v>
      </c>
      <c r="H441" s="8" t="s">
        <v>64</v>
      </c>
      <c r="I441" s="8" t="s">
        <v>10</v>
      </c>
      <c r="J441" s="9">
        <v>2</v>
      </c>
      <c r="K441" s="9">
        <v>1.17</v>
      </c>
      <c r="L441" s="9">
        <v>2.34</v>
      </c>
      <c r="M441" s="10">
        <v>2.1445779309788487E-4</v>
      </c>
      <c r="N441" s="10">
        <v>82.311752201909101</v>
      </c>
      <c r="O441" s="8" t="s">
        <v>911</v>
      </c>
    </row>
    <row r="442" spans="1:15" ht="15" hidden="1" customHeight="1">
      <c r="A442" s="8" t="s">
        <v>854</v>
      </c>
      <c r="B442" s="63" t="s">
        <v>855</v>
      </c>
      <c r="C442" s="63"/>
      <c r="D442" s="63"/>
      <c r="E442" s="63"/>
      <c r="F442" s="63"/>
      <c r="G442" s="8" t="s">
        <v>5</v>
      </c>
      <c r="H442" s="8" t="s">
        <v>64</v>
      </c>
      <c r="I442" s="8" t="s">
        <v>10</v>
      </c>
      <c r="J442" s="27">
        <v>2.5950000000000001E-2</v>
      </c>
      <c r="K442" s="9">
        <v>50.63</v>
      </c>
      <c r="L442" s="9">
        <v>1.3138485</v>
      </c>
      <c r="M442" s="10">
        <v>1.2041241443374633E-4</v>
      </c>
      <c r="N442" s="10">
        <v>82.311850971642357</v>
      </c>
      <c r="O442" s="8" t="s">
        <v>911</v>
      </c>
    </row>
    <row r="443" spans="1:15" ht="28.2" hidden="1" customHeight="1">
      <c r="A443" s="8" t="s">
        <v>901</v>
      </c>
      <c r="B443" s="63" t="s">
        <v>902</v>
      </c>
      <c r="C443" s="63"/>
      <c r="D443" s="63"/>
      <c r="E443" s="63"/>
      <c r="F443" s="63"/>
      <c r="G443" s="8" t="s">
        <v>5</v>
      </c>
      <c r="H443" s="8" t="s">
        <v>57</v>
      </c>
      <c r="I443" s="8" t="s">
        <v>10</v>
      </c>
      <c r="J443" s="32">
        <v>4.3602407999999998E-4</v>
      </c>
      <c r="K443" s="9">
        <v>2714</v>
      </c>
      <c r="L443" s="9">
        <v>1.18336935312</v>
      </c>
      <c r="M443" s="10">
        <v>1.0845417944007985E-4</v>
      </c>
      <c r="N443" s="10">
        <v>82.311939939799018</v>
      </c>
      <c r="O443" s="8" t="s">
        <v>911</v>
      </c>
    </row>
    <row r="444" spans="1:15" ht="15" hidden="1" customHeight="1">
      <c r="A444" s="8" t="s">
        <v>426</v>
      </c>
      <c r="B444" s="63" t="s">
        <v>427</v>
      </c>
      <c r="C444" s="63"/>
      <c r="D444" s="63"/>
      <c r="E444" s="63"/>
      <c r="F444" s="63"/>
      <c r="G444" s="8" t="s">
        <v>5</v>
      </c>
      <c r="H444" s="8" t="s">
        <v>64</v>
      </c>
      <c r="I444" s="8" t="s">
        <v>10</v>
      </c>
      <c r="J444" s="26">
        <v>0.1376</v>
      </c>
      <c r="K444" s="9">
        <v>7.93</v>
      </c>
      <c r="L444" s="9">
        <v>1.0911679999999999</v>
      </c>
      <c r="M444" s="10">
        <v>1.0000405178591147E-4</v>
      </c>
      <c r="N444" s="10">
        <v>82.31202212224882</v>
      </c>
      <c r="O444" s="8" t="s">
        <v>911</v>
      </c>
    </row>
    <row r="445" spans="1:15" ht="19.95" hidden="1" customHeight="1">
      <c r="A445" s="8" t="s">
        <v>730</v>
      </c>
      <c r="B445" s="63" t="s">
        <v>731</v>
      </c>
      <c r="C445" s="63"/>
      <c r="D445" s="63"/>
      <c r="E445" s="63"/>
      <c r="F445" s="63"/>
      <c r="G445" s="8" t="s">
        <v>5</v>
      </c>
      <c r="H445" s="8" t="s">
        <v>57</v>
      </c>
      <c r="I445" s="8" t="s">
        <v>10</v>
      </c>
      <c r="J445" s="23">
        <v>4.2295459999999999E-6</v>
      </c>
      <c r="K445" s="9">
        <v>129668.86</v>
      </c>
      <c r="L445" s="9">
        <v>0.54844040813756001</v>
      </c>
      <c r="M445" s="10">
        <v>5.0263811784138625E-5</v>
      </c>
      <c r="N445" s="10">
        <v>82.312062836490014</v>
      </c>
      <c r="O445" s="8" t="s">
        <v>911</v>
      </c>
    </row>
    <row r="446" spans="1:15" ht="19.95" hidden="1" customHeight="1">
      <c r="A446" s="8" t="s">
        <v>446</v>
      </c>
      <c r="B446" s="63" t="s">
        <v>447</v>
      </c>
      <c r="C446" s="63"/>
      <c r="D446" s="63"/>
      <c r="E446" s="63"/>
      <c r="F446" s="63"/>
      <c r="G446" s="8" t="s">
        <v>5</v>
      </c>
      <c r="H446" s="8" t="s">
        <v>57</v>
      </c>
      <c r="I446" s="8" t="s">
        <v>10</v>
      </c>
      <c r="J446" s="32">
        <v>1.563216E-5</v>
      </c>
      <c r="K446" s="9">
        <v>30903.29</v>
      </c>
      <c r="L446" s="9">
        <v>0.48308517380639998</v>
      </c>
      <c r="M446" s="10">
        <v>4.4274094125140465E-5</v>
      </c>
      <c r="N446" s="10">
        <v>82.312099026926617</v>
      </c>
      <c r="O446" s="8" t="s">
        <v>911</v>
      </c>
    </row>
    <row r="447" spans="1:15" ht="19.95" hidden="1" customHeight="1">
      <c r="A447" s="8" t="s">
        <v>263</v>
      </c>
      <c r="B447" s="63" t="s">
        <v>264</v>
      </c>
      <c r="C447" s="63"/>
      <c r="D447" s="63"/>
      <c r="E447" s="63"/>
      <c r="F447" s="63"/>
      <c r="G447" s="8" t="s">
        <v>5</v>
      </c>
      <c r="H447" s="8" t="s">
        <v>57</v>
      </c>
      <c r="I447" s="8" t="s">
        <v>10</v>
      </c>
      <c r="J447" s="30">
        <v>3.434930928E-5</v>
      </c>
      <c r="K447" s="9">
        <v>12722.32</v>
      </c>
      <c r="L447" s="9">
        <v>0.43700290443912959</v>
      </c>
      <c r="M447" s="10">
        <v>4.0050717292043427E-5</v>
      </c>
      <c r="N447" s="10">
        <v>82.312131447526085</v>
      </c>
      <c r="O447" s="8" t="s">
        <v>911</v>
      </c>
    </row>
    <row r="448" spans="1:15" ht="15" hidden="1" customHeight="1">
      <c r="A448" s="8" t="s">
        <v>728</v>
      </c>
      <c r="B448" s="63" t="s">
        <v>729</v>
      </c>
      <c r="C448" s="63"/>
      <c r="D448" s="63"/>
      <c r="E448" s="63"/>
      <c r="F448" s="63"/>
      <c r="G448" s="8" t="s">
        <v>5</v>
      </c>
      <c r="H448" s="8" t="s">
        <v>57</v>
      </c>
      <c r="I448" s="8" t="s">
        <v>10</v>
      </c>
      <c r="J448" s="23">
        <v>4.9814439999999998E-6</v>
      </c>
      <c r="K448" s="9">
        <v>23191.55</v>
      </c>
      <c r="L448" s="9">
        <v>0.1155274075982</v>
      </c>
      <c r="M448" s="10">
        <v>1.058792857941444E-5</v>
      </c>
      <c r="N448" s="10">
        <v>82.312139741167812</v>
      </c>
      <c r="O448" s="8" t="s">
        <v>911</v>
      </c>
    </row>
    <row r="449" spans="1:15" ht="19.95" hidden="1" customHeight="1">
      <c r="A449" s="8" t="s">
        <v>408</v>
      </c>
      <c r="B449" s="63" t="s">
        <v>409</v>
      </c>
      <c r="C449" s="63"/>
      <c r="D449" s="63"/>
      <c r="E449" s="63"/>
      <c r="F449" s="63"/>
      <c r="G449" s="8" t="s">
        <v>5</v>
      </c>
      <c r="H449" s="8" t="s">
        <v>64</v>
      </c>
      <c r="I449" s="8" t="s">
        <v>73</v>
      </c>
      <c r="J449" s="34">
        <v>7.6356000000000002E-3</v>
      </c>
      <c r="K449" s="9">
        <v>7.87</v>
      </c>
      <c r="L449" s="9">
        <v>6.0092171999999999E-2</v>
      </c>
      <c r="M449" s="10">
        <v>5.5073652092215858E-6</v>
      </c>
      <c r="N449" s="10">
        <v>82.312144264972375</v>
      </c>
      <c r="O449" s="8" t="s">
        <v>911</v>
      </c>
    </row>
    <row r="450" spans="1:15" ht="19.95" hidden="1" customHeight="1">
      <c r="A450" s="8" t="s">
        <v>111</v>
      </c>
      <c r="B450" s="63" t="s">
        <v>923</v>
      </c>
      <c r="C450" s="63"/>
      <c r="D450" s="63"/>
      <c r="E450" s="63"/>
      <c r="F450" s="63"/>
      <c r="G450" s="8" t="s">
        <v>918</v>
      </c>
      <c r="H450" s="8" t="s">
        <v>919</v>
      </c>
      <c r="I450" s="8" t="s">
        <v>924</v>
      </c>
      <c r="J450" s="9">
        <v>0</v>
      </c>
      <c r="K450" s="9">
        <v>72.180000000000007</v>
      </c>
      <c r="L450" s="9">
        <v>0</v>
      </c>
      <c r="M450" s="10">
        <v>0</v>
      </c>
      <c r="N450" s="10">
        <v>82.312144264972375</v>
      </c>
      <c r="O450" s="8" t="s">
        <v>911</v>
      </c>
    </row>
    <row r="451" spans="1:15" ht="19.95" hidden="1" customHeight="1" thickBot="1">
      <c r="A451" s="8" t="s">
        <v>110</v>
      </c>
      <c r="B451" s="63" t="s">
        <v>925</v>
      </c>
      <c r="C451" s="63"/>
      <c r="D451" s="63"/>
      <c r="E451" s="63"/>
      <c r="F451" s="63"/>
      <c r="G451" s="8" t="s">
        <v>918</v>
      </c>
      <c r="H451" s="8" t="s">
        <v>919</v>
      </c>
      <c r="I451" s="8" t="s">
        <v>924</v>
      </c>
      <c r="J451" s="9">
        <v>0</v>
      </c>
      <c r="K451" s="9">
        <v>154.66</v>
      </c>
      <c r="L451" s="9">
        <v>0</v>
      </c>
      <c r="M451" s="10">
        <v>0</v>
      </c>
      <c r="N451" s="10">
        <v>82.312144264972375</v>
      </c>
      <c r="O451" s="8" t="s">
        <v>911</v>
      </c>
    </row>
    <row r="452" spans="1:15" ht="18" hidden="1" customHeight="1">
      <c r="A452" s="1"/>
      <c r="B452" s="11" t="s">
        <v>903</v>
      </c>
      <c r="C452" s="12" t="s">
        <v>913</v>
      </c>
      <c r="D452" s="12" t="s">
        <v>914</v>
      </c>
      <c r="E452" s="13" t="s">
        <v>905</v>
      </c>
      <c r="F452" s="1"/>
      <c r="G452" s="1"/>
      <c r="H452" s="1"/>
      <c r="I452" s="1"/>
      <c r="J452" s="1"/>
      <c r="K452" s="70" t="s">
        <v>926</v>
      </c>
      <c r="L452" s="70"/>
      <c r="M452" s="65">
        <v>1091720.1599999999</v>
      </c>
      <c r="N452" s="65"/>
      <c r="O452" s="65"/>
    </row>
    <row r="453" spans="1:15" ht="18" hidden="1" customHeight="1">
      <c r="A453" s="1"/>
      <c r="B453" s="66" t="s">
        <v>15</v>
      </c>
      <c r="C453" s="67">
        <v>24</v>
      </c>
      <c r="D453" s="68">
        <v>78902.124763026703</v>
      </c>
      <c r="E453" s="69">
        <v>7.2312716014584097</v>
      </c>
      <c r="F453" s="1"/>
      <c r="G453" s="1"/>
      <c r="H453" s="1"/>
      <c r="I453" s="1"/>
      <c r="J453" s="1"/>
      <c r="K453" s="70" t="s">
        <v>915</v>
      </c>
      <c r="L453" s="70"/>
      <c r="M453" s="65">
        <v>234597.08</v>
      </c>
      <c r="N453" s="65"/>
      <c r="O453" s="65"/>
    </row>
    <row r="454" spans="1:15" ht="1.95" hidden="1" customHeight="1">
      <c r="A454" s="1"/>
      <c r="B454" s="66"/>
      <c r="C454" s="67"/>
      <c r="D454" s="68"/>
      <c r="E454" s="69"/>
      <c r="F454" s="1"/>
      <c r="G454" s="1"/>
      <c r="H454" s="1"/>
      <c r="I454" s="1"/>
      <c r="J454" s="1"/>
      <c r="K454" s="70" t="s">
        <v>916</v>
      </c>
      <c r="L454" s="70"/>
      <c r="M454" s="65">
        <v>1326317.24</v>
      </c>
      <c r="N454" s="65"/>
      <c r="O454" s="65"/>
    </row>
    <row r="455" spans="1:15" ht="1.95" hidden="1" customHeight="1">
      <c r="A455" s="1"/>
      <c r="B455" s="66"/>
      <c r="C455" s="67"/>
      <c r="D455" s="68"/>
      <c r="E455" s="69"/>
      <c r="F455" s="1"/>
      <c r="G455" s="70" t="s">
        <v>912</v>
      </c>
      <c r="H455" s="70"/>
      <c r="I455" s="70"/>
      <c r="J455" s="70"/>
      <c r="K455" s="70"/>
      <c r="L455" s="70"/>
      <c r="M455" s="65"/>
      <c r="N455" s="65"/>
      <c r="O455" s="65"/>
    </row>
    <row r="456" spans="1:15" ht="13.95" hidden="1" customHeight="1">
      <c r="A456" s="1"/>
      <c r="B456" s="66" t="s">
        <v>57</v>
      </c>
      <c r="C456" s="67">
        <v>31</v>
      </c>
      <c r="D456" s="68">
        <v>13638.430393329965</v>
      </c>
      <c r="E456" s="69">
        <v>1.2499434544754968</v>
      </c>
      <c r="F456" s="1"/>
      <c r="G456" s="70"/>
      <c r="H456" s="70"/>
      <c r="I456" s="70"/>
      <c r="J456" s="70"/>
      <c r="K456" s="70"/>
      <c r="L456" s="70"/>
      <c r="M456" s="65"/>
      <c r="N456" s="65"/>
      <c r="O456" s="65"/>
    </row>
    <row r="457" spans="1:15" ht="4.2" hidden="1" customHeight="1">
      <c r="A457" s="1"/>
      <c r="B457" s="66"/>
      <c r="C457" s="67"/>
      <c r="D457" s="68"/>
      <c r="E457" s="69"/>
      <c r="F457" s="1"/>
      <c r="G457" s="70"/>
      <c r="H457" s="70"/>
      <c r="I457" s="70"/>
      <c r="J457" s="70"/>
      <c r="K457" s="1"/>
      <c r="L457" s="1"/>
      <c r="M457" s="1"/>
      <c r="N457" s="1"/>
      <c r="O457" s="1"/>
    </row>
    <row r="458" spans="1:15" ht="18" hidden="1" customHeight="1">
      <c r="A458" s="1"/>
      <c r="B458" s="14" t="s">
        <v>60</v>
      </c>
      <c r="C458" s="15">
        <v>1</v>
      </c>
      <c r="D458" s="16">
        <v>251.86937130409669</v>
      </c>
      <c r="E458" s="17">
        <v>2.3083482700353979E-2</v>
      </c>
      <c r="F458" s="1"/>
      <c r="G458" s="1"/>
      <c r="H458" s="1"/>
      <c r="I458" s="1"/>
      <c r="J458" s="1"/>
      <c r="K458" s="1"/>
      <c r="L458" s="1"/>
      <c r="M458" s="1"/>
      <c r="N458" s="1"/>
      <c r="O458" s="1"/>
    </row>
    <row r="459" spans="1:15" ht="18" hidden="1" customHeight="1">
      <c r="A459" s="1"/>
      <c r="B459" s="14" t="s">
        <v>64</v>
      </c>
      <c r="C459" s="15">
        <v>350</v>
      </c>
      <c r="D459" s="16">
        <v>683134.76549347746</v>
      </c>
      <c r="E459" s="17">
        <v>62.608365041099269</v>
      </c>
      <c r="F459" s="1"/>
      <c r="G459" s="1"/>
      <c r="H459" s="1"/>
      <c r="I459" s="1"/>
      <c r="J459" s="1"/>
      <c r="K459" s="1"/>
      <c r="L459" s="1"/>
      <c r="M459" s="1"/>
      <c r="N459" s="1"/>
      <c r="O459" s="1"/>
    </row>
    <row r="460" spans="1:15" ht="18" hidden="1" customHeight="1" thickBot="1">
      <c r="A460" s="1"/>
      <c r="B460" s="18" t="s">
        <v>26</v>
      </c>
      <c r="C460" s="19">
        <v>35</v>
      </c>
      <c r="D460" s="20">
        <v>315794.35157694103</v>
      </c>
      <c r="E460" s="21">
        <v>28.942119535029203</v>
      </c>
      <c r="F460" s="1"/>
      <c r="G460" s="1"/>
      <c r="H460" s="1"/>
      <c r="I460" s="1"/>
      <c r="J460" s="1"/>
      <c r="K460" s="1"/>
      <c r="L460" s="1"/>
      <c r="M460" s="1"/>
      <c r="N460" s="1"/>
      <c r="O460" s="1"/>
    </row>
    <row r="461" spans="1:15" ht="61.95" customHeight="1">
      <c r="A461" s="54" t="s">
        <v>13</v>
      </c>
      <c r="B461" s="54"/>
      <c r="C461" s="54"/>
      <c r="D461" s="54"/>
      <c r="E461" s="54"/>
      <c r="F461" s="54"/>
      <c r="G461" s="54"/>
      <c r="H461" s="54"/>
      <c r="I461" s="54"/>
      <c r="J461" s="54"/>
      <c r="K461" s="54"/>
      <c r="L461" s="54"/>
      <c r="M461" s="54"/>
      <c r="N461" s="54"/>
      <c r="O461" s="54"/>
    </row>
  </sheetData>
  <mergeCells count="466">
    <mergeCell ref="S190:T190"/>
    <mergeCell ref="M452:O452"/>
    <mergeCell ref="B453:B455"/>
    <mergeCell ref="C453:C455"/>
    <mergeCell ref="D453:D455"/>
    <mergeCell ref="E453:E455"/>
    <mergeCell ref="K453:L453"/>
    <mergeCell ref="M453:O453"/>
    <mergeCell ref="K454:L456"/>
    <mergeCell ref="M454:O456"/>
    <mergeCell ref="G455:J457"/>
    <mergeCell ref="B456:B457"/>
    <mergeCell ref="C456:C457"/>
    <mergeCell ref="D456:D457"/>
    <mergeCell ref="E456:E457"/>
    <mergeCell ref="B448:F448"/>
    <mergeCell ref="B449:F449"/>
    <mergeCell ref="B450:F450"/>
    <mergeCell ref="B451:F451"/>
    <mergeCell ref="K452:L452"/>
    <mergeCell ref="B443:F443"/>
    <mergeCell ref="B444:F444"/>
    <mergeCell ref="B445:F445"/>
    <mergeCell ref="B446:F446"/>
    <mergeCell ref="B447:F447"/>
    <mergeCell ref="B438:F438"/>
    <mergeCell ref="B439:F439"/>
    <mergeCell ref="B440:F440"/>
    <mergeCell ref="B441:F441"/>
    <mergeCell ref="B442:F442"/>
    <mergeCell ref="B433:F433"/>
    <mergeCell ref="B434:F434"/>
    <mergeCell ref="B435:F435"/>
    <mergeCell ref="B436:F436"/>
    <mergeCell ref="B437:F437"/>
    <mergeCell ref="B428:F428"/>
    <mergeCell ref="B429:F429"/>
    <mergeCell ref="B430:F430"/>
    <mergeCell ref="B431:F431"/>
    <mergeCell ref="B432:F432"/>
    <mergeCell ref="B423:F423"/>
    <mergeCell ref="B424:F424"/>
    <mergeCell ref="B425:F425"/>
    <mergeCell ref="B426:F426"/>
    <mergeCell ref="B427:F427"/>
    <mergeCell ref="B418:F418"/>
    <mergeCell ref="B419:F419"/>
    <mergeCell ref="B420:F420"/>
    <mergeCell ref="B421:F421"/>
    <mergeCell ref="B422:F422"/>
    <mergeCell ref="B413:F413"/>
    <mergeCell ref="B414:F414"/>
    <mergeCell ref="B415:F415"/>
    <mergeCell ref="B416:F416"/>
    <mergeCell ref="B417:F417"/>
    <mergeCell ref="B408:F408"/>
    <mergeCell ref="B409:F409"/>
    <mergeCell ref="B410:F410"/>
    <mergeCell ref="B411:F411"/>
    <mergeCell ref="B412:F412"/>
    <mergeCell ref="B403:F403"/>
    <mergeCell ref="B404:F404"/>
    <mergeCell ref="B405:F405"/>
    <mergeCell ref="B406:F406"/>
    <mergeCell ref="B407:F407"/>
    <mergeCell ref="B398:F398"/>
    <mergeCell ref="B399:F399"/>
    <mergeCell ref="B400:F400"/>
    <mergeCell ref="B401:F401"/>
    <mergeCell ref="B402:F402"/>
    <mergeCell ref="B393:F393"/>
    <mergeCell ref="B394:F394"/>
    <mergeCell ref="B395:F395"/>
    <mergeCell ref="B396:F396"/>
    <mergeCell ref="B397:F397"/>
    <mergeCell ref="B388:F388"/>
    <mergeCell ref="B389:F389"/>
    <mergeCell ref="B390:F390"/>
    <mergeCell ref="B391:F391"/>
    <mergeCell ref="B392:F392"/>
    <mergeCell ref="B383:F383"/>
    <mergeCell ref="B384:F384"/>
    <mergeCell ref="B385:F385"/>
    <mergeCell ref="B386:F386"/>
    <mergeCell ref="B387:F387"/>
    <mergeCell ref="B378:F378"/>
    <mergeCell ref="B379:F379"/>
    <mergeCell ref="B380:F380"/>
    <mergeCell ref="B381:F381"/>
    <mergeCell ref="B382:F382"/>
    <mergeCell ref="B373:F373"/>
    <mergeCell ref="B374:F374"/>
    <mergeCell ref="B375:F375"/>
    <mergeCell ref="B376:F376"/>
    <mergeCell ref="B377:F377"/>
    <mergeCell ref="B368:F368"/>
    <mergeCell ref="B369:F369"/>
    <mergeCell ref="B370:F370"/>
    <mergeCell ref="B371:F371"/>
    <mergeCell ref="B372:F372"/>
    <mergeCell ref="B363:F363"/>
    <mergeCell ref="B364:F364"/>
    <mergeCell ref="B365:F365"/>
    <mergeCell ref="B366:F366"/>
    <mergeCell ref="B367:F367"/>
    <mergeCell ref="B358:F358"/>
    <mergeCell ref="B359:F359"/>
    <mergeCell ref="B360:F360"/>
    <mergeCell ref="B361:F361"/>
    <mergeCell ref="B362:F362"/>
    <mergeCell ref="B353:F353"/>
    <mergeCell ref="B354:F354"/>
    <mergeCell ref="B355:F355"/>
    <mergeCell ref="B356:F356"/>
    <mergeCell ref="B357:F357"/>
    <mergeCell ref="B348:F348"/>
    <mergeCell ref="B349:F349"/>
    <mergeCell ref="B350:F350"/>
    <mergeCell ref="B351:F351"/>
    <mergeCell ref="B352:F352"/>
    <mergeCell ref="B343:F343"/>
    <mergeCell ref="B344:F344"/>
    <mergeCell ref="B345:F345"/>
    <mergeCell ref="B346:F346"/>
    <mergeCell ref="B347:F347"/>
    <mergeCell ref="B338:F338"/>
    <mergeCell ref="B339:F339"/>
    <mergeCell ref="B340:F340"/>
    <mergeCell ref="B341:F341"/>
    <mergeCell ref="B342:F342"/>
    <mergeCell ref="B333:F333"/>
    <mergeCell ref="B334:F334"/>
    <mergeCell ref="B335:F335"/>
    <mergeCell ref="B336:F336"/>
    <mergeCell ref="B337:F337"/>
    <mergeCell ref="B328:F328"/>
    <mergeCell ref="B329:F329"/>
    <mergeCell ref="B330:F330"/>
    <mergeCell ref="B331:F331"/>
    <mergeCell ref="B332:F332"/>
    <mergeCell ref="B323:F323"/>
    <mergeCell ref="B324:F324"/>
    <mergeCell ref="B325:F325"/>
    <mergeCell ref="B326:F326"/>
    <mergeCell ref="B327:F327"/>
    <mergeCell ref="B318:F318"/>
    <mergeCell ref="B319:F319"/>
    <mergeCell ref="B320:F320"/>
    <mergeCell ref="B321:F321"/>
    <mergeCell ref="B322:F322"/>
    <mergeCell ref="B313:F313"/>
    <mergeCell ref="B314:F314"/>
    <mergeCell ref="B315:F315"/>
    <mergeCell ref="B316:F316"/>
    <mergeCell ref="B317:F317"/>
    <mergeCell ref="B308:F308"/>
    <mergeCell ref="B309:F309"/>
    <mergeCell ref="B310:F310"/>
    <mergeCell ref="B311:F311"/>
    <mergeCell ref="B312:F312"/>
    <mergeCell ref="B303:F303"/>
    <mergeCell ref="B304:F304"/>
    <mergeCell ref="B305:F305"/>
    <mergeCell ref="B306:F306"/>
    <mergeCell ref="B307:F307"/>
    <mergeCell ref="B298:F298"/>
    <mergeCell ref="B299:F299"/>
    <mergeCell ref="B300:F300"/>
    <mergeCell ref="B301:F301"/>
    <mergeCell ref="B302:F302"/>
    <mergeCell ref="B293:F293"/>
    <mergeCell ref="B294:F294"/>
    <mergeCell ref="B295:F295"/>
    <mergeCell ref="B296:F296"/>
    <mergeCell ref="B297:F297"/>
    <mergeCell ref="B288:F288"/>
    <mergeCell ref="B289:F289"/>
    <mergeCell ref="B290:F290"/>
    <mergeCell ref="B291:F291"/>
    <mergeCell ref="B292:F292"/>
    <mergeCell ref="B283:F283"/>
    <mergeCell ref="B284:F284"/>
    <mergeCell ref="B285:F285"/>
    <mergeCell ref="B286:F286"/>
    <mergeCell ref="B287:F287"/>
    <mergeCell ref="B278:F278"/>
    <mergeCell ref="B279:F279"/>
    <mergeCell ref="B280:F280"/>
    <mergeCell ref="B281:F281"/>
    <mergeCell ref="B282:F282"/>
    <mergeCell ref="B273:F273"/>
    <mergeCell ref="B274:F274"/>
    <mergeCell ref="B275:F275"/>
    <mergeCell ref="B276:F276"/>
    <mergeCell ref="B277:F277"/>
    <mergeCell ref="B268:F268"/>
    <mergeCell ref="B269:F269"/>
    <mergeCell ref="B270:F270"/>
    <mergeCell ref="B271:F271"/>
    <mergeCell ref="B272:F272"/>
    <mergeCell ref="B263:F263"/>
    <mergeCell ref="B264:F264"/>
    <mergeCell ref="B265:F265"/>
    <mergeCell ref="B266:F266"/>
    <mergeCell ref="B267:F267"/>
    <mergeCell ref="B258:F258"/>
    <mergeCell ref="B259:F259"/>
    <mergeCell ref="B260:F260"/>
    <mergeCell ref="B261:F261"/>
    <mergeCell ref="B262:F262"/>
    <mergeCell ref="B253:F253"/>
    <mergeCell ref="B254:F254"/>
    <mergeCell ref="B255:F255"/>
    <mergeCell ref="B256:F256"/>
    <mergeCell ref="B257:F257"/>
    <mergeCell ref="B248:F248"/>
    <mergeCell ref="B249:F249"/>
    <mergeCell ref="B250:F250"/>
    <mergeCell ref="B251:F251"/>
    <mergeCell ref="B252:F252"/>
    <mergeCell ref="B243:F243"/>
    <mergeCell ref="B244:F244"/>
    <mergeCell ref="B245:F245"/>
    <mergeCell ref="B246:F246"/>
    <mergeCell ref="B247:F247"/>
    <mergeCell ref="B238:F238"/>
    <mergeCell ref="B239:F239"/>
    <mergeCell ref="B240:F240"/>
    <mergeCell ref="B241:F241"/>
    <mergeCell ref="B242:F242"/>
    <mergeCell ref="B233:F233"/>
    <mergeCell ref="B234:F234"/>
    <mergeCell ref="B235:F235"/>
    <mergeCell ref="B236:F236"/>
    <mergeCell ref="B237:F237"/>
    <mergeCell ref="B228:F228"/>
    <mergeCell ref="B229:F229"/>
    <mergeCell ref="B230:F230"/>
    <mergeCell ref="B231:F231"/>
    <mergeCell ref="B232:F232"/>
    <mergeCell ref="B223:F223"/>
    <mergeCell ref="B224:F224"/>
    <mergeCell ref="B225:F225"/>
    <mergeCell ref="B226:F226"/>
    <mergeCell ref="B227:F227"/>
    <mergeCell ref="B218:F218"/>
    <mergeCell ref="B219:F219"/>
    <mergeCell ref="B220:F220"/>
    <mergeCell ref="B221:F221"/>
    <mergeCell ref="B222:F222"/>
    <mergeCell ref="B213:F213"/>
    <mergeCell ref="B214:F214"/>
    <mergeCell ref="B215:F215"/>
    <mergeCell ref="B216:F216"/>
    <mergeCell ref="B217:F217"/>
    <mergeCell ref="B208:F208"/>
    <mergeCell ref="B209:F209"/>
    <mergeCell ref="B210:F210"/>
    <mergeCell ref="B211:F211"/>
    <mergeCell ref="B212:F212"/>
    <mergeCell ref="B203:F203"/>
    <mergeCell ref="B204:F204"/>
    <mergeCell ref="B205:F205"/>
    <mergeCell ref="B206:F206"/>
    <mergeCell ref="B207:F207"/>
    <mergeCell ref="B198:F198"/>
    <mergeCell ref="B199:F199"/>
    <mergeCell ref="B200:F200"/>
    <mergeCell ref="B201:F201"/>
    <mergeCell ref="B202:F202"/>
    <mergeCell ref="B193:F193"/>
    <mergeCell ref="B194:F194"/>
    <mergeCell ref="B195:F195"/>
    <mergeCell ref="B196:F196"/>
    <mergeCell ref="B197:F197"/>
    <mergeCell ref="B188:F188"/>
    <mergeCell ref="B189:F189"/>
    <mergeCell ref="B190:F190"/>
    <mergeCell ref="B191:F191"/>
    <mergeCell ref="B192:F192"/>
    <mergeCell ref="B183:F183"/>
    <mergeCell ref="B184:F184"/>
    <mergeCell ref="B185:F185"/>
    <mergeCell ref="B186:F186"/>
    <mergeCell ref="B187:F187"/>
    <mergeCell ref="B178:F178"/>
    <mergeCell ref="B179:F179"/>
    <mergeCell ref="B180:F180"/>
    <mergeCell ref="B181:F181"/>
    <mergeCell ref="B182:F182"/>
    <mergeCell ref="B173:F173"/>
    <mergeCell ref="B174:F174"/>
    <mergeCell ref="B175:F175"/>
    <mergeCell ref="B176:F176"/>
    <mergeCell ref="B177:F177"/>
    <mergeCell ref="B168:F168"/>
    <mergeCell ref="B169:F169"/>
    <mergeCell ref="B170:F170"/>
    <mergeCell ref="B171:F171"/>
    <mergeCell ref="B172:F172"/>
    <mergeCell ref="B163:F163"/>
    <mergeCell ref="B164:F164"/>
    <mergeCell ref="B165:F165"/>
    <mergeCell ref="B166:F166"/>
    <mergeCell ref="B167:F167"/>
    <mergeCell ref="B158:F158"/>
    <mergeCell ref="B159:F159"/>
    <mergeCell ref="B160:F160"/>
    <mergeCell ref="B161:F161"/>
    <mergeCell ref="B162:F162"/>
    <mergeCell ref="B153:F153"/>
    <mergeCell ref="B154:F154"/>
    <mergeCell ref="B155:F155"/>
    <mergeCell ref="B156:F156"/>
    <mergeCell ref="B157:F157"/>
    <mergeCell ref="B148:F148"/>
    <mergeCell ref="B149:F149"/>
    <mergeCell ref="B150:F150"/>
    <mergeCell ref="B151:F151"/>
    <mergeCell ref="B152:F152"/>
    <mergeCell ref="B143:F143"/>
    <mergeCell ref="B144:F144"/>
    <mergeCell ref="B145:F145"/>
    <mergeCell ref="B146:F146"/>
    <mergeCell ref="B147:F147"/>
    <mergeCell ref="B138:F138"/>
    <mergeCell ref="B139:F139"/>
    <mergeCell ref="B140:F140"/>
    <mergeCell ref="B141:F141"/>
    <mergeCell ref="B142:F142"/>
    <mergeCell ref="B133:F133"/>
    <mergeCell ref="B134:F134"/>
    <mergeCell ref="B135:F135"/>
    <mergeCell ref="B136:F136"/>
    <mergeCell ref="B137:F137"/>
    <mergeCell ref="B128:F128"/>
    <mergeCell ref="B129:F129"/>
    <mergeCell ref="B130:F130"/>
    <mergeCell ref="B131:F131"/>
    <mergeCell ref="B132:F132"/>
    <mergeCell ref="B123:F123"/>
    <mergeCell ref="B124:F124"/>
    <mergeCell ref="B125:F125"/>
    <mergeCell ref="B126:F126"/>
    <mergeCell ref="B127:F127"/>
    <mergeCell ref="B118:F118"/>
    <mergeCell ref="B119:F119"/>
    <mergeCell ref="B120:F120"/>
    <mergeCell ref="B121:F121"/>
    <mergeCell ref="B122:F122"/>
    <mergeCell ref="B113:F113"/>
    <mergeCell ref="B114:F114"/>
    <mergeCell ref="B115:F115"/>
    <mergeCell ref="B116:F116"/>
    <mergeCell ref="B117:F117"/>
    <mergeCell ref="B108:F108"/>
    <mergeCell ref="B109:F109"/>
    <mergeCell ref="B110:F110"/>
    <mergeCell ref="B111:F111"/>
    <mergeCell ref="B112:F112"/>
    <mergeCell ref="B103:F103"/>
    <mergeCell ref="B104:F104"/>
    <mergeCell ref="B105:F105"/>
    <mergeCell ref="B106:F106"/>
    <mergeCell ref="B107:F107"/>
    <mergeCell ref="B98:F98"/>
    <mergeCell ref="B99:F99"/>
    <mergeCell ref="B100:F100"/>
    <mergeCell ref="B101:F101"/>
    <mergeCell ref="B102:F102"/>
    <mergeCell ref="B93:F93"/>
    <mergeCell ref="B94:F94"/>
    <mergeCell ref="B95:F95"/>
    <mergeCell ref="B96:F96"/>
    <mergeCell ref="B97:F97"/>
    <mergeCell ref="B88:F88"/>
    <mergeCell ref="B89:F89"/>
    <mergeCell ref="B90:F90"/>
    <mergeCell ref="B91:F91"/>
    <mergeCell ref="B92:F92"/>
    <mergeCell ref="B83:F83"/>
    <mergeCell ref="B84:F84"/>
    <mergeCell ref="B85:F85"/>
    <mergeCell ref="B86:F86"/>
    <mergeCell ref="B87:F87"/>
    <mergeCell ref="B78:F78"/>
    <mergeCell ref="B79:F79"/>
    <mergeCell ref="B80:F80"/>
    <mergeCell ref="B81:F81"/>
    <mergeCell ref="B82:F82"/>
    <mergeCell ref="B73:F73"/>
    <mergeCell ref="B74:F74"/>
    <mergeCell ref="B75:F75"/>
    <mergeCell ref="B76:F76"/>
    <mergeCell ref="B77:F77"/>
    <mergeCell ref="B68:F68"/>
    <mergeCell ref="B69:F69"/>
    <mergeCell ref="B70:F70"/>
    <mergeCell ref="B71:F71"/>
    <mergeCell ref="B72:F72"/>
    <mergeCell ref="B63:F63"/>
    <mergeCell ref="B64:F64"/>
    <mergeCell ref="B65:F65"/>
    <mergeCell ref="B66:F66"/>
    <mergeCell ref="B67:F67"/>
    <mergeCell ref="B58:F58"/>
    <mergeCell ref="B59:F59"/>
    <mergeCell ref="B60:F60"/>
    <mergeCell ref="B61:F61"/>
    <mergeCell ref="B62:F62"/>
    <mergeCell ref="B53:F53"/>
    <mergeCell ref="B54:F54"/>
    <mergeCell ref="B55:F55"/>
    <mergeCell ref="B56:F56"/>
    <mergeCell ref="B57:F57"/>
    <mergeCell ref="B49:F49"/>
    <mergeCell ref="B50:F50"/>
    <mergeCell ref="B51:F51"/>
    <mergeCell ref="B52:F52"/>
    <mergeCell ref="B43:F43"/>
    <mergeCell ref="B44:F44"/>
    <mergeCell ref="B45:F45"/>
    <mergeCell ref="B46:F46"/>
    <mergeCell ref="B47:F47"/>
    <mergeCell ref="B40:F40"/>
    <mergeCell ref="B41:F41"/>
    <mergeCell ref="B42:F42"/>
    <mergeCell ref="B33:F33"/>
    <mergeCell ref="B34:F34"/>
    <mergeCell ref="B35:F35"/>
    <mergeCell ref="B36:F36"/>
    <mergeCell ref="B37:F37"/>
    <mergeCell ref="B48:F48"/>
    <mergeCell ref="B31:F31"/>
    <mergeCell ref="B32:F32"/>
    <mergeCell ref="B23:F23"/>
    <mergeCell ref="B24:F24"/>
    <mergeCell ref="B25:F25"/>
    <mergeCell ref="B26:F26"/>
    <mergeCell ref="B27:F27"/>
    <mergeCell ref="B38:F38"/>
    <mergeCell ref="B39:F39"/>
    <mergeCell ref="A461:O461"/>
    <mergeCell ref="A1:U1"/>
    <mergeCell ref="A2:U2"/>
    <mergeCell ref="A3:U3"/>
    <mergeCell ref="A4:U4"/>
    <mergeCell ref="A5:U5"/>
    <mergeCell ref="A6:U6"/>
    <mergeCell ref="A9:U9"/>
    <mergeCell ref="B10:F10"/>
    <mergeCell ref="B11:F11"/>
    <mergeCell ref="B12:F12"/>
    <mergeCell ref="B18:F18"/>
    <mergeCell ref="B19:F19"/>
    <mergeCell ref="B20:F20"/>
    <mergeCell ref="B21:F21"/>
    <mergeCell ref="B22:F22"/>
    <mergeCell ref="B13:F13"/>
    <mergeCell ref="B14:F14"/>
    <mergeCell ref="B15:F15"/>
    <mergeCell ref="B16:F16"/>
    <mergeCell ref="B17:F17"/>
    <mergeCell ref="B28:F28"/>
    <mergeCell ref="B29:F29"/>
    <mergeCell ref="B30:F30"/>
  </mergeCells>
  <pageMargins left="0" right="0" top="0" bottom="0" header="0" footer="0"/>
  <pageSetup scale="61" orientation="landscape" r:id="rId1"/>
  <ignoredErrors>
    <ignoredError sqref="U86" formula="1"/>
  </ignoredError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f7fff33c-ea10-4d21-89ed-1d5228e4597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219C36AA8A13D4696D8D661A22175F9" ma:contentTypeVersion="18" ma:contentTypeDescription="Create a new document." ma:contentTypeScope="" ma:versionID="b8fd96bbdee6864775ca7237d8cf671e">
  <xsd:schema xmlns:xsd="http://www.w3.org/2001/XMLSchema" xmlns:xs="http://www.w3.org/2001/XMLSchema" xmlns:p="http://schemas.microsoft.com/office/2006/metadata/properties" xmlns:ns3="5ea28c26-d95d-407e-93ce-086b7e64b9ea" xmlns:ns4="f7fff33c-ea10-4d21-89ed-1d5228e4597c" targetNamespace="http://schemas.microsoft.com/office/2006/metadata/properties" ma:root="true" ma:fieldsID="ea905dd6b780f97a736f1efa915c5c9e" ns3:_="" ns4:_="">
    <xsd:import namespace="5ea28c26-d95d-407e-93ce-086b7e64b9ea"/>
    <xsd:import namespace="f7fff33c-ea10-4d21-89ed-1d5228e4597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LengthInSeconds" minOccurs="0"/>
                <xsd:element ref="ns4:MediaServiceLocation" minOccurs="0"/>
                <xsd:element ref="ns4:MediaServiceAutoKeyPoints" minOccurs="0"/>
                <xsd:element ref="ns4:MediaServiceKeyPoints" minOccurs="0"/>
                <xsd:element ref="ns4:MediaServiceObjectDetectorVersions" minOccurs="0"/>
                <xsd:element ref="ns4:_activity"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a28c26-d95d-407e-93ce-086b7e64b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fff33c-ea10-4d21-89ed-1d5228e4597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_activity" ma:index="23" nillable="true" ma:displayName="_activity" ma:hidden="true" ma:internalName="_activity">
      <xsd:simpleType>
        <xsd:restriction base="dms:Note"/>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A224AE-568D-4F80-A98D-E9899911D762}">
  <ds:schemaRefs>
    <ds:schemaRef ds:uri="http://schemas.microsoft.com/office/infopath/2007/PartnerControls"/>
    <ds:schemaRef ds:uri="http://purl.org/dc/elements/1.1/"/>
    <ds:schemaRef ds:uri="http://www.w3.org/XML/1998/namespace"/>
    <ds:schemaRef ds:uri="5ea28c26-d95d-407e-93ce-086b7e64b9ea"/>
    <ds:schemaRef ds:uri="http://schemas.microsoft.com/office/2006/metadata/properties"/>
    <ds:schemaRef ds:uri="http://purl.org/dc/terms/"/>
    <ds:schemaRef ds:uri="http://schemas.microsoft.com/office/2006/documentManagement/types"/>
    <ds:schemaRef ds:uri="http://purl.org/dc/dcmitype/"/>
    <ds:schemaRef ds:uri="http://schemas.openxmlformats.org/package/2006/metadata/core-properties"/>
    <ds:schemaRef ds:uri="f7fff33c-ea10-4d21-89ed-1d5228e4597c"/>
  </ds:schemaRefs>
</ds:datastoreItem>
</file>

<file path=customXml/itemProps2.xml><?xml version="1.0" encoding="utf-8"?>
<ds:datastoreItem xmlns:ds="http://schemas.openxmlformats.org/officeDocument/2006/customXml" ds:itemID="{63E447B1-03EC-45B6-A30C-3B7C647B4D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a28c26-d95d-407e-93ce-086b7e64b9ea"/>
    <ds:schemaRef ds:uri="f7fff33c-ea10-4d21-89ed-1d5228e459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A268CB6-77E8-4F54-9475-FA14317E332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CURVA ABC INSUMOS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2024-04-19T20:53:38Z</dcterms:created>
  <dcterms:modified xsi:type="dcterms:W3CDTF">2025-02-07T21:12:50Z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0x0101006219C36AA8A13D4696D8D661A22175F9</vt:lpwstr>
  </property>
</Properties>
</file>